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92.168.1.200\fileshared$\DIRECCION  GENERAL\DISEÑO\INF PARA PAGINA WEBB Y SEVAC\1ER TRIM 2019\Ley de Disciplina Financiera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600" windowWidth="28800" windowHeight="11820" activeTab="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b)'!$A$27</definedName>
    <definedName name="GASTO_E_FIN">'Formato 6 b)'!$A$36</definedName>
    <definedName name="GASTO_E_FIN_01">'Formato 6 b)'!$B$36</definedName>
    <definedName name="GASTO_E_FIN_02">'Formato 6 b)'!$C$36</definedName>
    <definedName name="GASTO_E_FIN_03">'Formato 6 b)'!$D$36</definedName>
    <definedName name="GASTO_E_FIN_04">'Formato 6 b)'!$E$36</definedName>
    <definedName name="GASTO_E_FIN_05">'Formato 6 b)'!$F$36</definedName>
    <definedName name="GASTO_E_FIN_06">'Formato 6 b)'!$G$36</definedName>
    <definedName name="GASTO_E_T1">'Formato 6 b)'!$B$27</definedName>
    <definedName name="GASTO_E_T2">'Formato 6 b)'!$C$27</definedName>
    <definedName name="GASTO_E_T3">'Formato 6 b)'!$D$27</definedName>
    <definedName name="GASTO_E_T4">'Formato 6 b)'!$E$27</definedName>
    <definedName name="GASTO_E_T5">'Formato 6 b)'!$F$27</definedName>
    <definedName name="GASTO_E_T6">'Formato 6 b)'!$G$27</definedName>
    <definedName name="GASTO_NE">'Formato 6 b)'!$A$9</definedName>
    <definedName name="GASTO_NE_FIN">'Formato 6 b)'!$A$26</definedName>
    <definedName name="GASTO_NE_FIN_01">'Formato 6 b)'!$B$26</definedName>
    <definedName name="GASTO_NE_FIN_02">'Formato 6 b)'!$C$26</definedName>
    <definedName name="GASTO_NE_FIN_03">'Formato 6 b)'!$D$26</definedName>
    <definedName name="GASTO_NE_FIN_04">'Formato 6 b)'!$E$26</definedName>
    <definedName name="GASTO_NE_FIN_05">'Formato 6 b)'!$F$26</definedName>
    <definedName name="GASTO_NE_FIN_06">'Formato 6 b)'!$G$26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b)'!$B$37</definedName>
    <definedName name="TOTAL_E_T2">'Formato 6 b)'!$C$37</definedName>
    <definedName name="TOTAL_E_T3">'Formato 6 b)'!$D$37</definedName>
    <definedName name="TOTAL_E_T4">'Formato 6 b)'!$E$37</definedName>
    <definedName name="TOTAL_E_T5">'Formato 6 b)'!$F$37</definedName>
    <definedName name="TOTAL_E_T6">'Formato 6 b)'!$G$37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7" i="1" l="1"/>
  <c r="B25" i="1"/>
  <c r="B47" i="1"/>
  <c r="G10" i="9"/>
  <c r="G24" i="7"/>
  <c r="G23" i="7"/>
  <c r="G22" i="7"/>
  <c r="G21" i="7"/>
  <c r="G20" i="7"/>
  <c r="G19" i="7"/>
  <c r="G18" i="7"/>
  <c r="G17" i="7"/>
  <c r="B62" i="6"/>
  <c r="B71" i="6"/>
  <c r="B75" i="6"/>
  <c r="B10" i="6"/>
  <c r="B18" i="6"/>
  <c r="B28" i="6"/>
  <c r="B38" i="6"/>
  <c r="B48" i="6"/>
  <c r="B58" i="6"/>
  <c r="B9" i="6"/>
  <c r="C10" i="6"/>
  <c r="D10" i="6"/>
  <c r="E10" i="6"/>
  <c r="F10" i="6"/>
  <c r="D37" i="5"/>
  <c r="D14" i="5"/>
  <c r="D13" i="5"/>
  <c r="D12" i="5"/>
  <c r="G138" i="6"/>
  <c r="G139" i="6"/>
  <c r="G140" i="6"/>
  <c r="G141" i="6"/>
  <c r="G142" i="6"/>
  <c r="G144" i="6"/>
  <c r="G145" i="6"/>
  <c r="G137" i="6"/>
  <c r="C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19" i="9"/>
  <c r="G18" i="9"/>
  <c r="G17" i="9"/>
  <c r="G14" i="9"/>
  <c r="G15" i="9"/>
  <c r="G13" i="9"/>
  <c r="G11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9" i="7"/>
  <c r="G30" i="7"/>
  <c r="G31" i="7"/>
  <c r="G32" i="7"/>
  <c r="G33" i="7"/>
  <c r="G34" i="7"/>
  <c r="G35" i="7"/>
  <c r="G28" i="7"/>
  <c r="G11" i="7"/>
  <c r="G12" i="7"/>
  <c r="G13" i="7"/>
  <c r="G14" i="7"/>
  <c r="G15" i="7"/>
  <c r="G16" i="7"/>
  <c r="G25" i="7"/>
  <c r="G10" i="7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B7" i="13"/>
  <c r="G18" i="6"/>
  <c r="G10" i="6"/>
  <c r="G9" i="5"/>
  <c r="G10" i="5"/>
  <c r="G11" i="5"/>
  <c r="G12" i="5"/>
  <c r="G13" i="5"/>
  <c r="G14" i="5"/>
  <c r="G15" i="5"/>
  <c r="G17" i="5"/>
  <c r="G18" i="5"/>
  <c r="G19" i="5"/>
  <c r="G20" i="5"/>
  <c r="G21" i="5"/>
  <c r="G22" i="5"/>
  <c r="G23" i="5"/>
  <c r="G24" i="5"/>
  <c r="G25" i="5"/>
  <c r="G26" i="5"/>
  <c r="G27" i="5"/>
  <c r="G16" i="5"/>
  <c r="G29" i="5"/>
  <c r="G30" i="5"/>
  <c r="G31" i="5"/>
  <c r="G32" i="5"/>
  <c r="G33" i="5"/>
  <c r="G28" i="5"/>
  <c r="G34" i="5"/>
  <c r="G36" i="5"/>
  <c r="G35" i="5"/>
  <c r="G38" i="5"/>
  <c r="G39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P21" i="30"/>
  <c r="C28" i="12"/>
  <c r="Q21" i="30"/>
  <c r="D28" i="12"/>
  <c r="R21" i="30"/>
  <c r="E28" i="12"/>
  <c r="S21" i="30"/>
  <c r="T21" i="30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P27" i="30"/>
  <c r="Q27" i="30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P21" i="28"/>
  <c r="P22" i="28"/>
  <c r="B32" i="10"/>
  <c r="P23" i="28"/>
  <c r="P25" i="28"/>
  <c r="P26" i="28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1" i="9"/>
  <c r="Q13" i="27"/>
  <c r="D21" i="9"/>
  <c r="R13" i="27"/>
  <c r="E21" i="9"/>
  <c r="S13" i="27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43" i="8"/>
  <c r="Q35" i="26"/>
  <c r="D44" i="8"/>
  <c r="D53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7" i="7"/>
  <c r="U3" i="25" s="1"/>
  <c r="F9" i="7"/>
  <c r="F27" i="7"/>
  <c r="T3" i="25" s="1"/>
  <c r="E9" i="7"/>
  <c r="S2" i="25" s="1"/>
  <c r="E27" i="7"/>
  <c r="S3" i="25" s="1"/>
  <c r="D9" i="7"/>
  <c r="D37" i="7" s="1"/>
  <c r="R4" i="25" s="1"/>
  <c r="D27" i="7"/>
  <c r="R3" i="25"/>
  <c r="C9" i="7"/>
  <c r="Q2" i="25" s="1"/>
  <c r="C27" i="7"/>
  <c r="C37" i="7" s="1"/>
  <c r="Q4" i="25" s="1"/>
  <c r="B9" i="7"/>
  <c r="B37" i="7" s="1"/>
  <c r="P4" i="25" s="1"/>
  <c r="B27" i="7"/>
  <c r="P3" i="25" s="1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50" i="6"/>
  <c r="F84" i="6"/>
  <c r="T76" i="24"/>
  <c r="G85" i="6"/>
  <c r="G93" i="6"/>
  <c r="G10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8" i="6"/>
  <c r="C28" i="6"/>
  <c r="C38" i="6"/>
  <c r="C48" i="6"/>
  <c r="C58" i="6"/>
  <c r="C71" i="6"/>
  <c r="C75" i="6"/>
  <c r="C9" i="6"/>
  <c r="C159" i="6"/>
  <c r="Q150" i="24"/>
  <c r="D18" i="6"/>
  <c r="D28" i="6"/>
  <c r="D38" i="6"/>
  <c r="D48" i="6"/>
  <c r="D58" i="6"/>
  <c r="D75" i="6"/>
  <c r="D9" i="6"/>
  <c r="D159" i="6"/>
  <c r="R150" i="24"/>
  <c r="E18" i="6"/>
  <c r="E28" i="6"/>
  <c r="E38" i="6"/>
  <c r="E48" i="6"/>
  <c r="E58" i="6"/>
  <c r="E71" i="6"/>
  <c r="E75" i="6"/>
  <c r="E9" i="6"/>
  <c r="E159" i="6"/>
  <c r="S150" i="24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6" i="5"/>
  <c r="G47" i="5"/>
  <c r="G48" i="5"/>
  <c r="G49" i="5"/>
  <c r="G50" i="5"/>
  <c r="G51" i="5"/>
  <c r="G52" i="5"/>
  <c r="G53" i="5"/>
  <c r="G45" i="5"/>
  <c r="U37" i="20"/>
  <c r="U38" i="20"/>
  <c r="U39" i="20"/>
  <c r="U40" i="20"/>
  <c r="U41" i="20"/>
  <c r="U42" i="20"/>
  <c r="U43" i="20"/>
  <c r="U44" i="20"/>
  <c r="U45" i="20"/>
  <c r="G55" i="5"/>
  <c r="G56" i="5"/>
  <c r="G57" i="5"/>
  <c r="G58" i="5"/>
  <c r="G54" i="5"/>
  <c r="U46" i="20"/>
  <c r="U47" i="20"/>
  <c r="U48" i="20"/>
  <c r="U49" i="20"/>
  <c r="U50" i="20"/>
  <c r="G60" i="5"/>
  <c r="G61" i="5"/>
  <c r="G59" i="5"/>
  <c r="U51" i="20"/>
  <c r="U52" i="20"/>
  <c r="U53" i="20"/>
  <c r="G62" i="5"/>
  <c r="U54" i="20"/>
  <c r="G63" i="5"/>
  <c r="U55" i="20"/>
  <c r="G65" i="5"/>
  <c r="U56" i="20"/>
  <c r="G68" i="5"/>
  <c r="G67" i="5"/>
  <c r="U57" i="20"/>
  <c r="U58" i="20"/>
  <c r="G73" i="5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Q56" i="20"/>
  <c r="D65" i="5"/>
  <c r="R56" i="20"/>
  <c r="E65" i="5"/>
  <c r="S56" i="20"/>
  <c r="F65" i="5"/>
  <c r="T56" i="20"/>
  <c r="Q57" i="20"/>
  <c r="R57" i="20"/>
  <c r="S57" i="20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28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F19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Y4" i="17" s="1"/>
  <c r="J14" i="3"/>
  <c r="X4" i="17" s="1"/>
  <c r="I14" i="3"/>
  <c r="W4" i="17" s="1"/>
  <c r="I8" i="3"/>
  <c r="I20" i="3" s="1"/>
  <c r="W5" i="17" s="1"/>
  <c r="H14" i="3"/>
  <c r="G14" i="3"/>
  <c r="E14" i="3"/>
  <c r="K9" i="3"/>
  <c r="K10" i="3"/>
  <c r="K11" i="3"/>
  <c r="K12" i="3"/>
  <c r="K8" i="3"/>
  <c r="K20" i="3" s="1"/>
  <c r="Y5" i="17" s="1"/>
  <c r="J8" i="3"/>
  <c r="H8" i="3"/>
  <c r="H20" i="3" s="1"/>
  <c r="V5" i="17" s="1"/>
  <c r="G8" i="3"/>
  <c r="G20" i="3"/>
  <c r="U5" i="17" s="1"/>
  <c r="E8" i="3"/>
  <c r="E20" i="3" s="1"/>
  <c r="S5" i="17" s="1"/>
  <c r="F41" i="2"/>
  <c r="T17" i="16" s="1"/>
  <c r="E41" i="2"/>
  <c r="S17" i="16" s="1"/>
  <c r="D41" i="2"/>
  <c r="R17" i="16" s="1"/>
  <c r="C41" i="2"/>
  <c r="H27" i="2"/>
  <c r="G27" i="2"/>
  <c r="U15" i="16"/>
  <c r="F27" i="2"/>
  <c r="T15" i="16" s="1"/>
  <c r="E27" i="2"/>
  <c r="D27" i="2"/>
  <c r="R15" i="16" s="1"/>
  <c r="C27" i="2"/>
  <c r="Q15" i="16" s="1"/>
  <c r="B41" i="2"/>
  <c r="B27" i="2"/>
  <c r="P15" i="16" s="1"/>
  <c r="H22" i="2"/>
  <c r="G22" i="2"/>
  <c r="U14" i="16" s="1"/>
  <c r="F22" i="2"/>
  <c r="E22" i="2"/>
  <c r="S14" i="16" s="1"/>
  <c r="D22" i="2"/>
  <c r="C22" i="2"/>
  <c r="B22" i="2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11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19" i="1"/>
  <c r="E23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C25" i="1"/>
  <c r="C31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C64" i="4"/>
  <c r="D64" i="4"/>
  <c r="C63" i="4"/>
  <c r="D63" i="4"/>
  <c r="C48" i="4"/>
  <c r="C53" i="4"/>
  <c r="D53" i="4"/>
  <c r="D48" i="4"/>
  <c r="C49" i="4"/>
  <c r="D49" i="4"/>
  <c r="C29" i="4"/>
  <c r="D29" i="4"/>
  <c r="C37" i="4"/>
  <c r="D37" i="4"/>
  <c r="C17" i="4"/>
  <c r="C13" i="4"/>
  <c r="D13" i="4"/>
  <c r="U4" i="17"/>
  <c r="V4" i="17"/>
  <c r="X3" i="17"/>
  <c r="S4" i="17"/>
  <c r="Q17" i="16"/>
  <c r="P17" i="16"/>
  <c r="S15" i="16"/>
  <c r="V15" i="16"/>
  <c r="Q14" i="16"/>
  <c r="R14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3" i="17"/>
  <c r="G8" i="2"/>
  <c r="U8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F20" i="2"/>
  <c r="T13" i="16"/>
  <c r="C8" i="2"/>
  <c r="C20" i="2"/>
  <c r="Q13" i="16"/>
  <c r="D11" i="4"/>
  <c r="R25" i="18"/>
  <c r="R38" i="18"/>
  <c r="C74" i="4"/>
  <c r="Q38" i="18"/>
  <c r="D74" i="4"/>
  <c r="C11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U3" i="17"/>
  <c r="P2" i="25"/>
  <c r="G37" i="7" l="1"/>
  <c r="U4" i="25" s="1"/>
  <c r="U2" i="25"/>
  <c r="T14" i="16"/>
  <c r="F37" i="7"/>
  <c r="T4" i="25" s="1"/>
  <c r="Y3" i="17"/>
  <c r="J20" i="3"/>
  <c r="X5" i="17" s="1"/>
  <c r="T2" i="25"/>
  <c r="W3" i="17"/>
  <c r="Q3" i="25"/>
  <c r="E37" i="7"/>
  <c r="S4" i="25" s="1"/>
  <c r="R2" i="25"/>
</calcChain>
</file>

<file path=xl/sharedStrings.xml><?xml version="1.0" encoding="utf-8"?>
<sst xmlns="http://schemas.openxmlformats.org/spreadsheetml/2006/main" count="4251" uniqueCount="3321">
  <si>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</si>
  <si>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</si>
  <si>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</si>
  <si>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</si>
  <si>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</si>
  <si>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</si>
  <si>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</si>
  <si>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</si>
  <si>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</si>
  <si>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</si>
  <si>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</si>
  <si>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</si>
  <si>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</si>
  <si>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</si>
  <si>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</si>
  <si>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</si>
  <si>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</si>
  <si>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</si>
  <si>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</si>
  <si>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</si>
  <si>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</si>
  <si>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</si>
  <si>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</si>
  <si>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</si>
  <si>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</si>
  <si>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</si>
  <si>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</si>
  <si>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</si>
  <si>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</si>
  <si>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</si>
  <si>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</si>
  <si>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</si>
  <si>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</si>
  <si>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</si>
  <si>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</si>
  <si>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</si>
  <si>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</si>
  <si>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</si>
  <si>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</si>
  <si>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</si>
  <si>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</si>
  <si>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</si>
  <si>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</si>
  <si>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</si>
  <si>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</si>
  <si>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</si>
  <si>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</si>
  <si>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</si>
  <si>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</si>
  <si>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</si>
  <si>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</si>
  <si>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</si>
  <si>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</si>
  <si>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</si>
  <si>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</si>
  <si>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</si>
  <si>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</si>
  <si>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</si>
  <si>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</si>
  <si>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</si>
  <si>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</si>
  <si>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</si>
  <si>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</si>
  <si>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</si>
  <si>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</si>
  <si>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</si>
  <si>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</si>
  <si>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</si>
  <si>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</si>
  <si>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</si>
  <si>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</si>
  <si>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</si>
  <si>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</si>
  <si>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</si>
  <si>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</si>
  <si>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</si>
  <si>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</si>
  <si>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</si>
  <si>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</si>
  <si>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</si>
  <si>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</si>
  <si>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</si>
  <si>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</si>
  <si>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</si>
  <si>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</si>
  <si>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</si>
  <si>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</si>
  <si>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</si>
  <si>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</si>
  <si>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</si>
  <si>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</si>
  <si>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</si>
  <si>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</si>
  <si>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</si>
  <si>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</si>
  <si>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</si>
  <si>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</si>
  <si>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</si>
  <si>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</si>
  <si>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</si>
  <si>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</si>
  <si>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</si>
  <si>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</si>
  <si>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</si>
  <si>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</si>
  <si>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</si>
  <si>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</si>
  <si>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</si>
  <si>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</si>
  <si>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</si>
  <si>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</si>
  <si>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</si>
  <si>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</si>
  <si>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</si>
  <si>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</si>
  <si>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</si>
  <si>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</si>
  <si>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</si>
  <si>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</si>
  <si>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</si>
  <si>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</si>
  <si>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</si>
  <si>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</si>
  <si>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</si>
  <si>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</si>
  <si>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</si>
  <si>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</si>
  <si>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</si>
  <si>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</si>
  <si>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</si>
  <si>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</si>
  <si>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</si>
  <si>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</si>
  <si>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</si>
  <si>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</si>
  <si>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</si>
  <si>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</si>
  <si>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</si>
  <si>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</si>
  <si>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</si>
  <si>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</si>
  <si>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</si>
  <si>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</si>
  <si>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</si>
  <si>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</si>
  <si>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</si>
  <si>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</si>
  <si>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</si>
  <si>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</si>
  <si>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</si>
  <si>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</si>
  <si>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</si>
  <si>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</si>
  <si>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</si>
  <si>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</si>
  <si>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</si>
  <si>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</si>
  <si>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</si>
  <si>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</si>
  <si>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</si>
  <si>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</si>
  <si>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</si>
  <si>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</si>
  <si>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</si>
  <si>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</si>
  <si>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</si>
  <si>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</si>
  <si>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</si>
  <si>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</si>
  <si>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</si>
  <si>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</si>
  <si>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</si>
  <si>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</si>
  <si>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</si>
  <si>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</si>
  <si>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</si>
  <si>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</si>
  <si>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</si>
  <si>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</si>
  <si>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</si>
  <si>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</si>
  <si>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</si>
  <si>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</si>
  <si>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</si>
  <si>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</si>
  <si>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</si>
  <si>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</si>
  <si>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</si>
  <si>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</si>
  <si>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</si>
  <si>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</si>
  <si>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</si>
  <si>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</si>
  <si>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</si>
  <si>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</si>
  <si>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</si>
  <si>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</si>
  <si>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</si>
  <si>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</si>
  <si>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</si>
  <si>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</si>
  <si>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</si>
  <si>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</si>
  <si>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</si>
  <si>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</si>
  <si>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</si>
  <si>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</si>
  <si>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</si>
  <si>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</si>
  <si>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</si>
  <si>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</si>
  <si>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</si>
  <si>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</si>
  <si>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</si>
  <si>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</si>
  <si>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</si>
  <si>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</si>
  <si>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</si>
  <si>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</si>
  <si>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</si>
  <si>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</si>
  <si>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</si>
  <si>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</si>
  <si>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</si>
  <si>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</si>
  <si>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</si>
  <si>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</si>
  <si>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</si>
  <si>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</si>
  <si>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</si>
  <si>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</si>
  <si>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</si>
  <si>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</si>
  <si>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</si>
  <si>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</si>
  <si>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</si>
  <si>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</si>
  <si>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</si>
  <si>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</si>
  <si>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</si>
  <si>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</si>
  <si>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</si>
  <si>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</si>
  <si>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</si>
  <si>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</si>
  <si>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</si>
  <si>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</si>
  <si>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</si>
  <si>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</si>
  <si>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</si>
  <si>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</si>
  <si>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</si>
  <si>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</si>
  <si>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</si>
  <si>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</si>
  <si>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</si>
  <si>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</si>
  <si>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</si>
  <si>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</si>
  <si>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</si>
  <si>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</si>
  <si>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</si>
  <si>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</si>
  <si>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</si>
  <si>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</si>
  <si>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</si>
  <si>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</si>
  <si>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</si>
  <si>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</si>
  <si>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</si>
  <si>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</si>
  <si>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</si>
  <si>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</si>
  <si>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</si>
  <si>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</si>
  <si>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</si>
  <si>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</si>
  <si>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</si>
  <si>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</si>
  <si>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</si>
  <si>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</si>
  <si>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</si>
  <si>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</si>
  <si>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</si>
  <si>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</si>
  <si>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</si>
  <si>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</si>
  <si>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</si>
  <si>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</si>
  <si>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</si>
  <si>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</si>
  <si>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</si>
  <si>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</si>
  <si>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</si>
  <si>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</si>
  <si>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</si>
  <si>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</si>
  <si>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</si>
  <si>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</si>
  <si>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</si>
  <si>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</si>
  <si>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</si>
  <si>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</si>
  <si>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</si>
  <si>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</si>
  <si>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</si>
  <si>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</si>
  <si>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</si>
  <si>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</si>
  <si>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</si>
  <si>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</si>
  <si>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</si>
  <si>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</si>
  <si>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</si>
  <si>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</si>
  <si>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</si>
  <si>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</si>
  <si>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</si>
  <si>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</si>
  <si>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</si>
  <si>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</si>
  <si>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</si>
  <si>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</si>
  <si>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</si>
  <si>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</si>
  <si>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</si>
  <si>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</si>
  <si>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</si>
  <si>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</si>
  <si>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</si>
  <si>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</si>
  <si>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</si>
  <si>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</si>
  <si>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</si>
  <si>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</si>
  <si>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</si>
  <si>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</si>
  <si>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</si>
  <si>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</si>
  <si>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</si>
  <si>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</si>
  <si>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</si>
  <si>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</si>
  <si>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</si>
  <si>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</si>
  <si>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</si>
  <si>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</si>
  <si>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</si>
  <si>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</si>
  <si>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</si>
  <si>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</si>
  <si>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</si>
  <si>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</si>
  <si>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</si>
  <si>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</si>
  <si>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</si>
  <si>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</si>
  <si>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</si>
  <si>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</si>
  <si>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</si>
  <si>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</si>
  <si>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</si>
  <si>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</si>
  <si>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</si>
  <si>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</si>
  <si>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</si>
  <si>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</si>
  <si>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</si>
  <si>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</si>
  <si>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</si>
  <si>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</si>
  <si>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</si>
  <si>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</si>
  <si>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</si>
  <si>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</si>
  <si>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</si>
  <si>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</si>
  <si>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</si>
  <si>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</si>
  <si>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</si>
  <si>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</si>
  <si>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</si>
  <si>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</si>
  <si>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</si>
  <si>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</si>
  <si>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</si>
  <si>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</si>
  <si>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</si>
  <si>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</si>
  <si>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</si>
  <si>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</si>
  <si>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</si>
  <si>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</si>
  <si>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</si>
  <si>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</si>
  <si>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</si>
  <si>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</si>
  <si>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</si>
  <si>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</si>
  <si>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</si>
  <si>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</si>
  <si>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</si>
  <si>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</si>
  <si>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</si>
  <si>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</si>
  <si>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</si>
  <si>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</si>
  <si>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</si>
  <si>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</si>
  <si>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</si>
  <si>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</si>
  <si>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</si>
  <si>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</si>
  <si>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</si>
  <si>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</si>
  <si>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</si>
  <si>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</si>
  <si>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</si>
  <si>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</si>
  <si>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</si>
  <si>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</si>
  <si>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</si>
  <si>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</si>
  <si>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</si>
  <si>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</si>
  <si>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</si>
  <si>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</si>
  <si>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</si>
  <si>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</si>
  <si>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</si>
  <si>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</si>
  <si>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</si>
  <si>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</si>
  <si>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</si>
  <si>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</si>
  <si>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</si>
  <si>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</si>
  <si>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</si>
  <si>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</si>
  <si>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</si>
  <si>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</si>
  <si>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</si>
  <si>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</si>
  <si>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</si>
  <si>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</si>
  <si>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</si>
  <si>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</si>
  <si>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</si>
  <si>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</si>
  <si>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</si>
  <si>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</si>
  <si>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</si>
  <si>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</si>
  <si>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</si>
  <si>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</si>
  <si>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</si>
  <si>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</si>
  <si>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</si>
  <si>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</si>
  <si>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</si>
  <si>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</si>
  <si>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</si>
  <si>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</si>
  <si>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</si>
  <si>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</si>
  <si>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</si>
  <si>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</si>
  <si>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</si>
  <si>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</si>
  <si>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</si>
  <si>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</si>
  <si>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</si>
  <si>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</si>
  <si>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</si>
  <si>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</si>
  <si>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</si>
  <si>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</si>
  <si>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</si>
  <si>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</si>
  <si>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</si>
  <si>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</si>
  <si>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</si>
  <si>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</si>
  <si>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</si>
  <si>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</si>
  <si>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</si>
  <si>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</si>
  <si>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</si>
  <si>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</si>
  <si>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</si>
  <si>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</si>
  <si>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</si>
  <si>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</si>
  <si>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</si>
  <si>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</si>
  <si>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</si>
  <si>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</si>
  <si>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</si>
  <si>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</si>
  <si>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</si>
  <si>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</si>
  <si>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</si>
  <si>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</si>
  <si>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</si>
  <si>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</si>
  <si>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</si>
  <si>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</si>
  <si>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</si>
  <si>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</si>
  <si>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</si>
  <si>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</si>
  <si>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</si>
  <si>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</si>
  <si>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</si>
  <si>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</si>
  <si>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</si>
  <si>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</si>
  <si>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</si>
  <si>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</si>
  <si>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</si>
  <si>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</si>
  <si>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</si>
  <si>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</si>
  <si>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</si>
  <si>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</si>
  <si>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</si>
  <si>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</si>
  <si>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</si>
  <si>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</si>
  <si>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</si>
  <si>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</si>
  <si>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</si>
  <si>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</si>
  <si>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</si>
  <si>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</si>
  <si>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</si>
  <si>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</si>
  <si>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</si>
  <si>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</si>
  <si>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</si>
  <si>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</si>
  <si>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</si>
  <si>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</si>
  <si>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</si>
  <si>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</si>
  <si>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</si>
  <si>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</si>
  <si>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</si>
  <si>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</si>
  <si>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</si>
  <si>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</si>
  <si>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</si>
  <si>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</si>
  <si>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</si>
  <si>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</si>
  <si>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</si>
  <si>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</si>
  <si>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</si>
  <si>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</si>
  <si>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</si>
  <si>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</si>
  <si>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</si>
  <si>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</si>
  <si>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</si>
  <si>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</si>
  <si>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</si>
  <si>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</si>
  <si>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</si>
  <si>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</si>
  <si>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</si>
  <si>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</si>
  <si>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</si>
  <si>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</si>
  <si>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</si>
  <si>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</si>
  <si>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</si>
  <si>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</si>
  <si>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</si>
  <si>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</si>
  <si>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</si>
  <si>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</si>
  <si>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</si>
  <si>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</si>
  <si>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</si>
  <si>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</si>
  <si>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</si>
  <si>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</si>
  <si>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</si>
  <si>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</si>
  <si>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</si>
  <si>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</si>
  <si>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</si>
  <si>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</si>
  <si>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</si>
  <si>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</si>
  <si>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</si>
  <si>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</si>
  <si>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</si>
  <si>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</si>
  <si>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</si>
  <si>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</si>
  <si>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</si>
  <si>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</si>
  <si>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</si>
  <si>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</si>
  <si>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</si>
  <si>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</si>
  <si>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</si>
  <si>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</si>
  <si>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</si>
  <si>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</si>
  <si>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</si>
  <si>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</si>
  <si>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</si>
  <si>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</si>
  <si>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</si>
  <si>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</si>
  <si>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</si>
  <si>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</si>
  <si>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</si>
  <si>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</si>
  <si>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</si>
  <si>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</si>
  <si>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</si>
  <si>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</si>
  <si>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</si>
  <si>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</si>
  <si>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</si>
  <si>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</si>
  <si>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</si>
  <si>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</si>
  <si>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</si>
  <si>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</si>
  <si>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</si>
  <si>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</si>
  <si>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</si>
  <si>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</si>
  <si>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</si>
  <si>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</si>
  <si>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</si>
  <si>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</si>
  <si>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</si>
  <si>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</si>
  <si>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</si>
  <si>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</si>
  <si>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</si>
  <si>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</si>
  <si>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</si>
  <si>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</si>
  <si>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</si>
  <si>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</si>
  <si>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</si>
  <si>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</si>
  <si>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</si>
  <si>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</si>
  <si>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</si>
  <si>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</si>
  <si>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</si>
  <si>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</si>
  <si>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</si>
  <si>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</si>
  <si>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</si>
  <si>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</si>
  <si>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</si>
  <si>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</si>
  <si>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</si>
  <si>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</si>
  <si>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</si>
  <si>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</si>
  <si>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</si>
  <si>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</si>
  <si>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</si>
  <si>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</si>
  <si>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</si>
  <si>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</si>
  <si>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</si>
  <si>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</si>
  <si>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</si>
  <si>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</si>
  <si>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</si>
  <si>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</si>
  <si>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</si>
  <si>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</si>
  <si>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</si>
  <si>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</si>
  <si>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</si>
  <si>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</si>
  <si>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</si>
  <si>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</si>
  <si>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</si>
  <si>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</si>
  <si>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</si>
  <si>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</si>
  <si>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</si>
  <si>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</si>
  <si>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</si>
  <si>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</si>
  <si>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</si>
  <si>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</si>
  <si>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</si>
  <si>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</si>
  <si>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</si>
  <si>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</si>
  <si>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</si>
  <si>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</si>
  <si>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</si>
  <si>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</si>
  <si>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</si>
  <si>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</si>
  <si>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</si>
  <si>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</si>
  <si>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</si>
  <si>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</si>
  <si>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</si>
  <si>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</si>
  <si>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</si>
  <si>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</si>
  <si>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</si>
  <si>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</si>
  <si>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</si>
  <si>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</si>
  <si>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</si>
  <si>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</si>
  <si>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</si>
  <si>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</si>
  <si>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</si>
  <si>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</si>
  <si>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</si>
  <si>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</si>
  <si>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</si>
  <si>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</si>
  <si>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</si>
  <si>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</si>
  <si>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</si>
  <si>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</si>
  <si>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</si>
  <si>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</si>
  <si>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</si>
  <si>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</si>
  <si>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</si>
  <si>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</si>
  <si>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</si>
  <si>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</si>
  <si>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</si>
  <si>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</si>
  <si>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</si>
  <si>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</si>
  <si>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</si>
  <si>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</si>
  <si>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</si>
  <si>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</si>
  <si>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</si>
  <si>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</si>
  <si>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</si>
  <si>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</si>
  <si>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</si>
  <si>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</si>
  <si>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</si>
  <si>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</si>
  <si>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</si>
  <si>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</si>
  <si>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</si>
  <si>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</si>
  <si>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</si>
  <si>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</si>
  <si>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</si>
  <si>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</si>
  <si>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</si>
  <si>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</si>
  <si>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</si>
  <si>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</si>
  <si>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</si>
  <si>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</si>
  <si>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</si>
  <si>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</si>
  <si>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</si>
  <si>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</si>
  <si>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</si>
  <si>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</si>
  <si>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</si>
  <si>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</si>
  <si>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</si>
  <si>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</si>
  <si>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</si>
  <si>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</si>
  <si>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</si>
  <si>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</si>
  <si>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</si>
  <si>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</si>
  <si>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</si>
  <si>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</si>
  <si>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</si>
  <si>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</si>
  <si>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</si>
  <si>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</si>
  <si>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</si>
  <si>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</si>
  <si>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</si>
  <si>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</si>
  <si>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</si>
  <si>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</si>
  <si>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</si>
  <si>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</si>
  <si>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</si>
  <si>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</si>
  <si>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</si>
  <si>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</si>
  <si>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</si>
  <si>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</si>
  <si>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</si>
  <si>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</si>
  <si>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</si>
  <si>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</si>
  <si>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</si>
  <si>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</si>
  <si>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</si>
  <si>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</si>
  <si>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</si>
  <si>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</si>
  <si>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</si>
  <si>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</si>
  <si>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</si>
  <si>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</si>
  <si>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</si>
  <si>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</si>
  <si>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</si>
  <si>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</si>
  <si>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</si>
  <si>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</si>
  <si>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</si>
  <si>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</si>
  <si>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</si>
  <si>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</si>
  <si>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</si>
  <si>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</si>
  <si>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</si>
  <si>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</si>
  <si>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</si>
  <si>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</si>
  <si>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</si>
  <si>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</si>
  <si>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</si>
  <si>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</si>
  <si>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</si>
  <si>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</si>
  <si>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</si>
  <si>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</si>
  <si>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</si>
  <si>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</si>
  <si>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</si>
  <si>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</si>
  <si>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</si>
  <si>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</si>
  <si>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</si>
  <si>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</si>
  <si>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</si>
  <si>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</si>
  <si>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</si>
  <si>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</si>
  <si>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</si>
  <si>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</si>
  <si>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</si>
  <si>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</si>
  <si>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</si>
  <si>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</si>
  <si>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</si>
  <si>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</si>
  <si>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</si>
  <si>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</si>
  <si>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</si>
  <si>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</si>
  <si>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</si>
  <si>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</si>
  <si>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</si>
  <si>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</si>
  <si>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</si>
  <si>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</si>
  <si>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</si>
  <si>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</si>
  <si>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</si>
  <si>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</si>
  <si>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</si>
  <si>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</si>
  <si>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</si>
  <si>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</si>
  <si>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</si>
  <si>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</si>
  <si>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</si>
  <si>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</si>
  <si>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</si>
  <si>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</si>
  <si>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</si>
  <si>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</si>
  <si>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</si>
  <si>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</si>
  <si>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</si>
  <si>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</si>
  <si>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</si>
  <si>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</si>
  <si>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</si>
  <si>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</si>
  <si>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</si>
  <si>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</si>
  <si>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</si>
  <si>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</si>
  <si>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</si>
  <si>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</si>
  <si>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</si>
  <si>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</si>
  <si>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</si>
  <si>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</si>
  <si>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</si>
  <si>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</si>
  <si>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</si>
  <si>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</si>
  <si>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</si>
  <si>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</si>
  <si>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</si>
  <si>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</si>
  <si>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</si>
  <si>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</si>
  <si>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</si>
  <si>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</si>
  <si>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</si>
  <si>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</si>
  <si>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</si>
  <si>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</si>
  <si>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</si>
  <si>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</si>
  <si>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</si>
  <si>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</si>
  <si>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</si>
  <si>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</si>
  <si>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</si>
  <si>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</si>
  <si>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</si>
  <si>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</si>
  <si>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</si>
  <si>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</si>
  <si>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</si>
  <si>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</si>
  <si>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</si>
  <si>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</si>
  <si>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</si>
  <si>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</si>
  <si>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</si>
  <si>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</si>
  <si>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</si>
  <si>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</si>
  <si>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</si>
  <si>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</si>
  <si>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</si>
  <si>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</si>
  <si>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</si>
  <si>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</si>
  <si>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</si>
  <si>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</si>
  <si>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</si>
  <si>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</si>
  <si>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</si>
  <si>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</si>
  <si>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</si>
  <si>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</si>
  <si>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</si>
  <si>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</si>
  <si>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</si>
  <si>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</si>
  <si>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</si>
  <si>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</si>
  <si>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</si>
  <si>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</si>
  <si>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</si>
  <si>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</si>
  <si>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</si>
  <si>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</si>
  <si>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</si>
  <si>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</si>
  <si>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</si>
  <si>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</si>
  <si>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</si>
  <si>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</si>
  <si>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</si>
  <si>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</si>
  <si>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</si>
  <si>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</si>
  <si>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</si>
  <si>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</si>
  <si>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</si>
  <si>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</si>
  <si>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</si>
  <si>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</si>
  <si>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</si>
  <si>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</si>
  <si>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</si>
  <si>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</si>
  <si>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</si>
  <si>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</si>
  <si>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</si>
  <si>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</si>
  <si>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</si>
  <si>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</si>
  <si>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</si>
  <si>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</si>
  <si>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</si>
  <si>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</si>
  <si>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</si>
  <si>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</si>
  <si>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</si>
  <si>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</si>
  <si>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</si>
  <si>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</si>
  <si>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</si>
  <si>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</si>
  <si>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</si>
  <si>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</si>
  <si>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</si>
  <si>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</si>
  <si>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</si>
  <si>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</si>
  <si>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</si>
  <si>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</si>
  <si>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</si>
  <si>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</si>
  <si>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</si>
  <si>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</si>
  <si>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</si>
  <si>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</si>
  <si>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</si>
  <si>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</si>
  <si>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</si>
  <si>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</si>
  <si>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</si>
  <si>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</si>
  <si>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</si>
  <si>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</si>
  <si>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</si>
  <si>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</si>
  <si>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</si>
  <si>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</si>
  <si>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</si>
  <si>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</si>
  <si>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</si>
  <si>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</si>
  <si>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</si>
  <si>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</si>
  <si>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</si>
  <si>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</si>
  <si>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</si>
  <si>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</si>
  <si>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</si>
  <si>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</si>
  <si>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</si>
  <si>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</si>
  <si>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</si>
  <si>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</si>
  <si>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</si>
  <si>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</si>
  <si>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</si>
  <si>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</si>
  <si>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</si>
  <si>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</si>
  <si>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</si>
  <si>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</si>
  <si>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</si>
  <si>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</si>
  <si>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</si>
  <si>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</si>
  <si>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</si>
  <si>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</si>
  <si>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</si>
  <si>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</si>
  <si>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</si>
  <si>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</si>
  <si>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</si>
  <si>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</si>
  <si>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</si>
  <si>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</si>
  <si>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</si>
  <si>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</si>
  <si>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</si>
  <si>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</si>
  <si>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</si>
  <si>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</si>
  <si>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</si>
  <si>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</si>
  <si>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</si>
  <si>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</si>
  <si>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</si>
  <si>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</si>
  <si>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</si>
  <si>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</si>
  <si>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</si>
  <si>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</si>
  <si>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</si>
  <si>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</si>
  <si>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</si>
  <si>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</si>
  <si>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</si>
  <si>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</si>
  <si>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</si>
  <si>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</si>
  <si>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</si>
  <si>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</si>
  <si>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</si>
  <si>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</si>
  <si>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</si>
  <si>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</si>
  <si>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</si>
  <si>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</si>
  <si>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</si>
  <si>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</si>
  <si>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</si>
  <si>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</si>
  <si>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</si>
  <si>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</si>
  <si>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</si>
  <si>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</si>
  <si>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</si>
  <si>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</si>
  <si>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</si>
  <si>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</si>
  <si>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</si>
  <si>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</si>
  <si>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</si>
  <si>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</si>
  <si>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</si>
  <si>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</si>
  <si>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</si>
  <si>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</si>
  <si>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</si>
  <si>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</si>
  <si>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</si>
  <si>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</si>
  <si>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</si>
  <si>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</si>
  <si>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</si>
  <si>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</si>
  <si>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</si>
  <si>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</si>
  <si>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</si>
  <si>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</si>
  <si>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</si>
  <si>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</si>
  <si>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</si>
  <si>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</si>
  <si>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</si>
  <si>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</si>
  <si>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</si>
  <si>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</si>
  <si>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</si>
  <si>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</si>
  <si>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</si>
  <si>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</si>
  <si>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</si>
  <si>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</si>
  <si>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</si>
  <si>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</si>
  <si>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</si>
  <si>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</si>
  <si>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</si>
  <si>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</si>
  <si>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</si>
  <si>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</si>
  <si>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</si>
  <si>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</si>
  <si>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</si>
  <si>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</si>
  <si>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</si>
  <si>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</si>
  <si>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</si>
  <si>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</si>
  <si>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</si>
  <si>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</si>
  <si>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</si>
  <si>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</si>
  <si>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</si>
  <si>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</si>
  <si>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</si>
  <si>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</si>
  <si>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</si>
  <si>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</si>
  <si>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</si>
  <si>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</si>
  <si>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</si>
  <si>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</si>
  <si>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</si>
  <si>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</si>
  <si>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</si>
  <si>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</si>
  <si>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</si>
  <si>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</si>
  <si>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</si>
  <si>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</si>
  <si>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</si>
  <si>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</si>
  <si>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</si>
  <si>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</si>
  <si>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</si>
  <si>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</si>
  <si>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</si>
  <si>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</si>
  <si>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</si>
  <si>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</si>
  <si>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</si>
  <si>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</si>
  <si>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</si>
  <si>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</si>
  <si>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</si>
  <si>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</si>
  <si>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</si>
  <si>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</si>
  <si>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</si>
  <si>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</si>
  <si>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</si>
  <si>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</si>
  <si>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</si>
  <si>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</si>
  <si>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</si>
  <si>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</si>
  <si>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</si>
  <si>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</si>
  <si>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</si>
  <si>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</si>
  <si>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</si>
  <si>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</si>
  <si>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</si>
  <si>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</si>
  <si>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</si>
  <si>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</si>
  <si>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</si>
  <si>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</si>
  <si>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</si>
  <si>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</si>
  <si>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</si>
  <si>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</si>
  <si>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</si>
  <si>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</si>
  <si>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</si>
  <si>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</si>
  <si>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</si>
  <si>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</si>
  <si>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</si>
  <si>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</si>
  <si>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</si>
  <si>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</si>
  <si>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</si>
  <si>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</si>
  <si>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</si>
  <si>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</si>
  <si>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</si>
  <si>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</si>
  <si>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</si>
  <si>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</si>
  <si>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</si>
  <si>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</si>
  <si>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</si>
  <si>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</si>
  <si>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</si>
  <si>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</si>
  <si>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</si>
  <si>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</si>
  <si>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</si>
  <si>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</si>
  <si>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</si>
  <si>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</si>
  <si>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</si>
  <si>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</si>
  <si>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</si>
  <si>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</si>
  <si>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</si>
  <si>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</si>
  <si>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</si>
  <si>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</si>
  <si>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</si>
  <si>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</si>
  <si>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</si>
  <si>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</si>
  <si>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</si>
  <si>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</si>
  <si>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</si>
  <si>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</si>
  <si>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</si>
  <si>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</si>
  <si>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</si>
  <si>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</si>
  <si>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</si>
  <si>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</si>
  <si>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</si>
  <si>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</si>
  <si>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</si>
  <si>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</si>
  <si>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</si>
  <si>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</si>
  <si>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</si>
  <si>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</si>
  <si>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</si>
  <si>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</si>
  <si>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</si>
  <si>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</si>
  <si>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</si>
  <si>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</si>
  <si>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</si>
  <si>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</si>
  <si>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</si>
  <si>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</si>
  <si>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</si>
  <si>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</si>
  <si>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</si>
  <si>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</si>
  <si>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</si>
  <si>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</si>
  <si>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</si>
  <si>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</si>
  <si>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</si>
  <si>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</si>
  <si>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</si>
  <si>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</si>
  <si>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</si>
  <si>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</si>
  <si>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</si>
  <si>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</si>
  <si>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</si>
  <si>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</si>
  <si>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</si>
  <si>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</si>
  <si>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</si>
  <si>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</si>
  <si>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</si>
  <si>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</si>
  <si>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</si>
  <si>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</si>
  <si>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</si>
  <si>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</si>
  <si>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</si>
  <si>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</si>
  <si>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</si>
  <si>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</si>
  <si>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</si>
  <si>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</si>
  <si>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</si>
  <si>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</si>
  <si>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</si>
  <si>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</si>
  <si>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</si>
  <si>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</si>
  <si>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</si>
  <si>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</si>
  <si>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</si>
  <si>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</si>
  <si>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</si>
  <si>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</si>
  <si>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</si>
  <si>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</si>
  <si>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</si>
  <si>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</si>
  <si>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</si>
  <si>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</si>
  <si>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</si>
  <si>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</si>
  <si>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</si>
  <si>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</si>
  <si>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</si>
  <si>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</si>
  <si>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</si>
  <si>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</si>
  <si>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</si>
  <si>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</si>
  <si>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</si>
  <si>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</si>
  <si>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</si>
  <si>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</si>
  <si>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</si>
  <si>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</si>
  <si>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</si>
  <si>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</si>
  <si>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</si>
  <si>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</si>
  <si>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</si>
  <si>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</si>
  <si>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</si>
  <si>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</si>
  <si>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</si>
  <si>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</si>
  <si>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</si>
  <si>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</si>
  <si>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</si>
  <si>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</si>
  <si>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</si>
  <si>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</si>
  <si>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</si>
  <si>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</si>
  <si>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</si>
  <si>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</si>
  <si>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</si>
  <si>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</si>
  <si>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</si>
  <si>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</si>
  <si>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</si>
  <si>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</si>
  <si>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</si>
  <si>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</si>
  <si>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</si>
  <si>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</si>
  <si>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</si>
  <si>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</si>
  <si>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</si>
  <si>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</si>
  <si>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</si>
  <si>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</si>
  <si>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</si>
  <si>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</si>
  <si>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</si>
  <si>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</si>
  <si>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</si>
  <si>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</si>
  <si>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</si>
  <si>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</si>
  <si>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</si>
  <si>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</si>
  <si>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</si>
  <si>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</si>
  <si>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</si>
  <si>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</si>
  <si>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</si>
  <si>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</si>
  <si>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</si>
  <si>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</si>
  <si>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</si>
  <si>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</si>
  <si>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</si>
  <si>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</si>
  <si>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</si>
  <si>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</si>
  <si>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</si>
  <si>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</si>
  <si>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</si>
  <si>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</si>
  <si>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</si>
  <si>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</si>
  <si>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</si>
  <si>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</si>
  <si>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</si>
  <si>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</si>
  <si>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</si>
  <si>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</si>
  <si>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</si>
  <si>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</si>
  <si>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</si>
  <si>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</si>
  <si>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</si>
  <si>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</si>
  <si>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</si>
  <si>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</si>
  <si>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</si>
  <si>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</si>
  <si>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</si>
  <si>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</si>
  <si>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</si>
  <si>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</si>
  <si>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</si>
  <si>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</si>
  <si>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</si>
  <si>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</si>
  <si>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</si>
  <si>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</si>
  <si>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</si>
  <si>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</si>
  <si>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</si>
  <si>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</si>
  <si>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</si>
  <si>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</si>
  <si>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</si>
  <si>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</si>
  <si>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</si>
  <si>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</si>
  <si>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</si>
  <si>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</si>
  <si>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</si>
  <si>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</si>
  <si>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</si>
  <si>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</si>
  <si>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</si>
  <si>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</si>
  <si>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</si>
  <si>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</si>
  <si>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</si>
  <si>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</si>
  <si>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</si>
  <si>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</si>
  <si>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</si>
  <si>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</si>
  <si>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</si>
  <si>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</si>
  <si>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</si>
  <si>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</si>
  <si>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</si>
  <si>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</si>
  <si>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</si>
  <si>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</si>
  <si>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</si>
  <si>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</si>
  <si>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</si>
  <si>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</si>
  <si>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</si>
  <si>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</si>
  <si>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</si>
  <si>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</si>
  <si>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</si>
  <si>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</si>
  <si>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</si>
  <si>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</si>
  <si>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</si>
  <si>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</si>
  <si>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</si>
  <si>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</si>
  <si>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</si>
  <si>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</si>
  <si>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</si>
  <si>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</si>
  <si>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</si>
  <si>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</si>
  <si>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</si>
  <si>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</si>
  <si>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</si>
  <si>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</si>
  <si>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</si>
  <si>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</si>
  <si>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</si>
  <si>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</si>
  <si>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</si>
  <si>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</si>
  <si>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</si>
  <si>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</si>
  <si>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</si>
  <si>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</si>
  <si>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</si>
  <si>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</si>
  <si>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</si>
  <si>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</si>
  <si>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</si>
  <si>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</si>
  <si>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</si>
  <si>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</si>
  <si>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</si>
  <si>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</si>
  <si>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</si>
  <si>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</si>
  <si>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</si>
  <si>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</si>
  <si>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</si>
  <si>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</si>
  <si>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</si>
  <si>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</si>
  <si>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</si>
  <si>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</si>
  <si>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</si>
  <si>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</si>
  <si>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</si>
  <si>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</si>
  <si>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</si>
  <si>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</si>
  <si>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</si>
  <si>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</si>
  <si>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</si>
  <si>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</si>
  <si>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</si>
  <si>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</si>
  <si>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</si>
  <si>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</si>
  <si>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</si>
  <si>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</si>
  <si>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</si>
  <si>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</si>
  <si>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</si>
  <si>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</si>
  <si>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</si>
  <si>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</si>
  <si>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</si>
  <si>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</si>
  <si>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</si>
  <si>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</si>
  <si>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</si>
  <si>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</si>
  <si>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</si>
  <si>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</si>
  <si>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</si>
  <si>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</si>
  <si>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</si>
  <si>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</si>
  <si>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</si>
  <si>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</si>
  <si>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</si>
  <si>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</si>
  <si>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</si>
  <si>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</si>
  <si>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</si>
  <si>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</si>
  <si>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</si>
  <si>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</si>
  <si>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</si>
  <si>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</si>
  <si>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</si>
  <si>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</si>
  <si>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</si>
  <si>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</si>
  <si>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</si>
  <si>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</si>
  <si>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</si>
  <si>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</si>
  <si>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</si>
  <si>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</si>
  <si>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</si>
  <si>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</si>
  <si>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</si>
  <si>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</si>
  <si>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</si>
  <si>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</si>
  <si>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</si>
  <si>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</si>
  <si>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</si>
  <si>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</si>
  <si>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</si>
  <si>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</si>
  <si>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</si>
  <si>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</si>
  <si>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</si>
  <si>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</si>
  <si>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</si>
  <si>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</si>
  <si>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</si>
  <si>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</si>
  <si>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</si>
  <si>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</si>
  <si>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</si>
  <si>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</si>
  <si>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</si>
  <si>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</si>
  <si>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</si>
  <si>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</si>
  <si>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</si>
  <si>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</si>
  <si>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</si>
  <si>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</si>
  <si>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</si>
  <si>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</si>
  <si>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</si>
  <si>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</si>
  <si>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</si>
  <si>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</si>
  <si>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</si>
  <si>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</si>
  <si>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</si>
  <si>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</si>
  <si>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</si>
  <si>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</si>
  <si>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</si>
  <si>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</si>
  <si>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</si>
  <si>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</si>
  <si>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</si>
  <si>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</si>
  <si>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</si>
  <si>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</si>
  <si>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</si>
  <si>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</si>
  <si>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</si>
  <si>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</si>
  <si>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</si>
  <si>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</si>
  <si>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</si>
  <si>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</si>
  <si>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</si>
  <si>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</si>
  <si>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</si>
  <si>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</si>
  <si>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</si>
  <si>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</si>
  <si>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</si>
  <si>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</si>
  <si>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</si>
  <si>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</si>
  <si>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</si>
  <si>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</si>
  <si>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</si>
  <si>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</si>
  <si>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</si>
  <si>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</si>
  <si>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</si>
  <si>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</si>
  <si>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</si>
  <si>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</si>
  <si>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</si>
  <si>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</si>
  <si>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</si>
  <si>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</si>
  <si>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</si>
  <si>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</si>
  <si>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</si>
  <si>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</si>
  <si>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</si>
  <si>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</si>
  <si>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</si>
  <si>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</si>
  <si>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</si>
  <si>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</si>
  <si>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</si>
  <si>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</si>
  <si>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</si>
  <si>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</si>
  <si>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</si>
  <si>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</si>
  <si>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</si>
  <si>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</si>
  <si>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</si>
  <si>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</si>
  <si>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</si>
  <si>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</si>
  <si>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</si>
  <si>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</si>
  <si>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</si>
  <si>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</si>
  <si>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</si>
  <si>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</si>
  <si>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</si>
  <si>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</si>
  <si>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</si>
  <si>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</si>
  <si>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</si>
  <si>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</si>
  <si>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</si>
  <si>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</si>
  <si>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</si>
  <si>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</si>
  <si>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</si>
  <si>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</si>
  <si>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</si>
  <si>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</si>
  <si>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</si>
  <si>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</si>
  <si>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</si>
  <si>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</si>
  <si>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</si>
  <si>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</si>
  <si>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</si>
  <si>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</si>
  <si>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</si>
  <si>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</si>
  <si>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</si>
  <si>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</si>
  <si>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</si>
  <si>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</si>
  <si>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</si>
  <si>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</si>
  <si>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</si>
  <si>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</si>
  <si>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</si>
  <si>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</si>
  <si>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</si>
  <si>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</si>
  <si>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</si>
  <si>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</si>
  <si>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</si>
  <si>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</si>
  <si>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</si>
  <si>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</si>
  <si>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</si>
  <si>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</si>
  <si>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</si>
  <si>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</si>
  <si>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</si>
  <si>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</si>
  <si>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</si>
  <si>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</si>
  <si>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</si>
  <si>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</si>
  <si>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</si>
  <si>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</si>
  <si>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</si>
  <si>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</si>
  <si>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</si>
  <si>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</si>
  <si>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</si>
  <si>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</si>
  <si>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</si>
  <si>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</si>
  <si>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</si>
  <si>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</si>
  <si>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</si>
  <si>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</si>
  <si>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</si>
  <si>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</si>
  <si>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</si>
  <si>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</si>
  <si>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</si>
  <si>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</si>
  <si>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</si>
  <si>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</si>
  <si>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</si>
  <si>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</si>
  <si>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</si>
  <si>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</si>
  <si>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</si>
  <si>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</si>
  <si>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</si>
  <si>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</si>
  <si>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</si>
  <si>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</si>
  <si>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</si>
  <si>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</si>
  <si>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</si>
  <si>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</si>
  <si>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</si>
  <si>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</si>
  <si>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</si>
  <si>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</si>
  <si>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</si>
  <si>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</si>
  <si>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</si>
  <si>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</si>
  <si>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</si>
  <si>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</si>
  <si>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</si>
  <si>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</si>
  <si>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</si>
  <si>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</si>
  <si>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</si>
  <si>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</si>
  <si>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</si>
  <si>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</si>
  <si>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</si>
  <si>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</si>
  <si>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</si>
  <si>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</si>
  <si>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</si>
  <si>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</si>
  <si>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</si>
  <si>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</si>
  <si>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</si>
  <si>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</si>
  <si>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</si>
  <si>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</si>
  <si>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</si>
  <si>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</si>
  <si>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</si>
  <si>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</si>
  <si>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</si>
  <si>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</si>
  <si>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</si>
  <si>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</si>
  <si>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</si>
  <si>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</si>
  <si>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</si>
  <si>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</si>
  <si>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</si>
  <si>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</si>
  <si>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</si>
  <si>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</si>
  <si>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</si>
  <si>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</si>
  <si>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</si>
  <si>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</si>
  <si>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</si>
  <si>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</si>
  <si>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</si>
  <si>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</si>
  <si>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</si>
  <si>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</si>
  <si>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</si>
  <si>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</si>
  <si>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</si>
  <si>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</si>
  <si>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</si>
  <si>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</si>
  <si>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</si>
  <si>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</si>
  <si>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</si>
  <si>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</si>
  <si>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</si>
  <si>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</si>
  <si>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</si>
  <si>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</si>
  <si>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</si>
  <si>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</si>
  <si>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</si>
  <si>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</si>
  <si>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</si>
  <si>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</si>
  <si>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</si>
  <si>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</si>
  <si>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</si>
  <si>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</si>
  <si>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</si>
  <si>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</si>
  <si>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</si>
  <si>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</si>
  <si>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</si>
  <si>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</si>
  <si>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</si>
  <si>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</si>
  <si>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</si>
  <si>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</si>
  <si>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</si>
  <si>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</si>
  <si>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</si>
  <si>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</si>
  <si>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</si>
  <si>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</si>
  <si>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</si>
  <si>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</si>
  <si>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</si>
  <si>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</si>
  <si>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</si>
  <si>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</si>
  <si>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</si>
  <si>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</si>
  <si>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</si>
  <si>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</si>
  <si>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</si>
  <si>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</si>
  <si>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</si>
  <si>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</si>
  <si>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</si>
  <si>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</si>
  <si>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</si>
  <si>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</si>
  <si>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</si>
  <si>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</si>
  <si>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</si>
  <si>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</si>
  <si>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</si>
  <si>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</si>
  <si>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</si>
  <si>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</si>
  <si>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</si>
  <si>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</si>
  <si>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</si>
  <si>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</si>
  <si>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</si>
  <si>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</si>
  <si>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</si>
  <si>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</si>
  <si>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</si>
  <si>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</si>
  <si>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</si>
  <si>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</si>
  <si>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</si>
  <si>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</si>
  <si>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</si>
  <si>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</si>
  <si>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</si>
  <si>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</si>
  <si>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</si>
  <si>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</si>
  <si>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</si>
  <si>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</si>
  <si>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</si>
  <si>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</si>
  <si>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</si>
  <si>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</si>
  <si>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</si>
  <si>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</si>
  <si>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</si>
  <si>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</si>
  <si>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</si>
  <si>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</si>
  <si>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</si>
  <si>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</si>
  <si>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</si>
  <si>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</si>
  <si>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</si>
  <si>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</si>
  <si>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</si>
  <si>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</si>
  <si>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</si>
  <si>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</si>
  <si>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</si>
  <si>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</si>
  <si>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</si>
  <si>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</si>
  <si>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</si>
  <si>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</si>
  <si>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</si>
  <si>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</si>
  <si>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</si>
  <si>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</si>
  <si>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</si>
  <si>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</si>
  <si>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</si>
  <si>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</si>
  <si>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</si>
  <si>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</si>
  <si>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</si>
  <si>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</si>
  <si>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</si>
  <si>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</si>
  <si>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</si>
  <si>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</si>
  <si>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</si>
  <si>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</si>
  <si>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</si>
  <si>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</si>
  <si>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</si>
  <si>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</si>
  <si>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</si>
  <si>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</si>
  <si>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</si>
  <si>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</si>
  <si>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</si>
  <si>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</si>
  <si>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</si>
  <si>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</si>
  <si>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</si>
  <si>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</si>
  <si>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</si>
  <si>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</si>
  <si>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</si>
  <si>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</si>
  <si>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</si>
  <si>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</si>
  <si>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</si>
  <si>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</si>
  <si>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</si>
  <si>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</si>
  <si>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</si>
  <si>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</si>
  <si>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</si>
  <si>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</si>
  <si>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</si>
  <si>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</si>
  <si>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</si>
  <si>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</si>
  <si>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</si>
  <si>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</si>
  <si>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</si>
  <si>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</si>
  <si>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</si>
  <si>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</si>
  <si>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</si>
  <si>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</si>
  <si>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</si>
  <si>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</si>
  <si>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</si>
  <si>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</si>
  <si>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</si>
  <si>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</si>
  <si>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</si>
  <si>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</si>
  <si>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</si>
  <si>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</si>
  <si>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</si>
  <si>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</si>
  <si>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</si>
  <si>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</si>
  <si>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</si>
  <si>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</si>
  <si>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</si>
  <si>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</si>
  <si>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</si>
  <si>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</si>
  <si>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</si>
  <si>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</si>
  <si>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</si>
  <si>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</si>
  <si>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</si>
  <si>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</si>
  <si>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</si>
  <si>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</si>
  <si>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</si>
  <si>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</si>
  <si>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</si>
  <si>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</si>
  <si>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</si>
  <si>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</si>
  <si>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</si>
  <si>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</si>
  <si>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</si>
  <si>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</si>
  <si>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</si>
  <si>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</si>
  <si>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</si>
  <si>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</si>
  <si>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</si>
  <si>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</si>
  <si>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</si>
  <si>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</si>
  <si>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</si>
  <si>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</si>
  <si>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</si>
  <si>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</si>
  <si>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</si>
  <si>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</si>
  <si>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</si>
  <si>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</si>
  <si>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</si>
  <si>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</si>
  <si>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</si>
  <si>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</si>
  <si>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</si>
  <si>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</si>
  <si>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</si>
  <si>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</si>
  <si>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</si>
  <si>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</si>
  <si>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</si>
  <si>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</si>
  <si>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</si>
  <si>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</si>
  <si>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</si>
  <si>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</si>
  <si>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</si>
  <si>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</si>
  <si>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</si>
  <si>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</si>
  <si>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</si>
  <si>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</si>
  <si>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</si>
  <si>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</si>
  <si>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</si>
  <si>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</si>
  <si>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</si>
  <si>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</si>
  <si>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</si>
  <si>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</si>
  <si>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</si>
  <si>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</si>
  <si>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</si>
  <si>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</si>
  <si>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</si>
  <si>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</si>
  <si>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</si>
  <si>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</si>
  <si>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</si>
  <si>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</si>
  <si>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</si>
  <si>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</si>
  <si>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</si>
  <si>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</si>
  <si>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</si>
  <si>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</si>
  <si>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</si>
  <si>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</si>
  <si>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</si>
  <si>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</si>
  <si>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</si>
  <si>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</si>
  <si>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</si>
  <si>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</si>
  <si>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</si>
  <si>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</si>
  <si>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</si>
  <si>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</si>
  <si>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</si>
  <si>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</si>
  <si>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</si>
  <si>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</si>
  <si>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</si>
  <si>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</si>
  <si>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</si>
  <si>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</si>
  <si>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</si>
  <si>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</si>
  <si>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</si>
  <si>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</si>
  <si>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</si>
  <si>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</si>
  <si>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</si>
  <si>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</si>
  <si>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</si>
  <si>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</si>
  <si>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</si>
  <si>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</si>
  <si>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</si>
  <si>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</si>
  <si>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</si>
  <si>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</si>
  <si>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</si>
  <si>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</si>
  <si>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</si>
  <si>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</si>
  <si>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</si>
  <si>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</si>
  <si>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</si>
  <si>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</si>
  <si>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</si>
  <si>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</si>
  <si>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</si>
  <si>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</si>
  <si>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</si>
  <si>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</si>
  <si>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</si>
  <si>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</si>
  <si>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</si>
  <si>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</si>
  <si>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</si>
  <si>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</si>
  <si>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</si>
  <si>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</si>
  <si>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</si>
  <si>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</si>
  <si>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</si>
  <si>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</si>
  <si>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</si>
  <si>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</si>
  <si>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</si>
  <si>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</si>
  <si>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</si>
  <si>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</si>
  <si>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</si>
  <si>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</si>
  <si>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</si>
  <si>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</si>
  <si>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</si>
  <si>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</si>
  <si>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</si>
  <si>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</si>
  <si>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</si>
  <si>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</si>
  <si>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</si>
  <si>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</si>
  <si>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</si>
  <si>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</si>
  <si>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</si>
  <si>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</si>
  <si>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</si>
  <si>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</si>
  <si>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</si>
  <si>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</si>
  <si>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</si>
  <si>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</si>
  <si>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</si>
  <si>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</si>
  <si>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</si>
  <si>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</si>
  <si>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</si>
  <si>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</si>
  <si>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</si>
  <si>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</si>
  <si>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</si>
  <si>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</si>
  <si>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</si>
  <si>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</si>
  <si>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</si>
  <si>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</si>
  <si>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</si>
  <si>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</si>
  <si>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</si>
  <si>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</si>
  <si>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</si>
  <si>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</si>
  <si>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</si>
  <si>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</si>
  <si>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</si>
  <si>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</si>
  <si>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</si>
  <si>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</si>
  <si>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</si>
  <si>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</si>
  <si>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</si>
  <si>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</si>
  <si>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</si>
  <si>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</si>
  <si>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</si>
  <si>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</si>
  <si>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</si>
  <si>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</si>
  <si>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</si>
  <si>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</si>
  <si>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</si>
  <si>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</si>
  <si>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</si>
  <si>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</si>
  <si>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</si>
  <si>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</si>
  <si>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</si>
  <si>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</si>
  <si>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</si>
  <si>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</si>
  <si>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</si>
  <si>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</si>
  <si>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</si>
  <si>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</si>
  <si>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</si>
  <si>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</si>
  <si>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</si>
  <si>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</si>
  <si>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</si>
  <si>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</si>
  <si>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</si>
  <si>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</si>
  <si>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</si>
  <si>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</si>
  <si>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</si>
  <si>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</si>
  <si>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</si>
  <si>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</si>
  <si>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</si>
  <si>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</si>
  <si>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</si>
  <si>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</si>
  <si>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</si>
  <si>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</si>
  <si>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</si>
  <si>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</si>
  <si>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</si>
  <si>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</si>
  <si>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</si>
  <si>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</si>
  <si>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</si>
  <si>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</si>
  <si>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</si>
  <si>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</si>
  <si>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</si>
  <si>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</si>
  <si>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</si>
  <si>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</si>
  <si>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</si>
  <si>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</si>
  <si>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</si>
  <si>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</si>
  <si>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</si>
  <si>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</si>
  <si>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</si>
  <si>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</si>
  <si>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</si>
  <si>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</si>
  <si>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</si>
  <si>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</si>
  <si>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</si>
  <si>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</si>
  <si>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</si>
  <si>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</si>
  <si>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</si>
  <si>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</si>
  <si>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</si>
  <si>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</si>
  <si>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</si>
  <si>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</si>
  <si>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</si>
  <si>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</si>
  <si>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</si>
  <si>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</si>
  <si>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</si>
  <si>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</si>
  <si>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</si>
  <si>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</si>
  <si>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</si>
  <si>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</si>
  <si>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</si>
  <si>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</si>
  <si>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</si>
  <si>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</si>
  <si>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</si>
  <si>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</si>
  <si>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</si>
  <si>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</si>
  <si>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</si>
  <si>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</si>
  <si>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</si>
  <si>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</si>
  <si>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</si>
  <si>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</si>
  <si>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</si>
  <si>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</si>
  <si>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</si>
  <si>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</si>
  <si>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</si>
  <si>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</si>
  <si>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</si>
  <si>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</si>
  <si>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</si>
  <si>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</si>
  <si>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</si>
  <si>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</si>
  <si>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</si>
  <si>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</si>
  <si>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</si>
  <si>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</si>
  <si>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</si>
  <si>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</si>
  <si>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</si>
  <si>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</si>
  <si>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</si>
  <si>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</si>
  <si>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</si>
  <si>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</si>
  <si>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</si>
  <si>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</si>
  <si>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</si>
  <si>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</si>
  <si>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</si>
  <si>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</si>
  <si>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</si>
  <si>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</si>
  <si>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</si>
  <si>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</si>
  <si>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</si>
  <si>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</si>
  <si>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</si>
  <si>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</si>
  <si>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</si>
  <si>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</si>
  <si>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</si>
  <si>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</si>
  <si>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</si>
  <si>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</si>
  <si>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</si>
  <si>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</si>
  <si>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</si>
  <si>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</si>
  <si>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</si>
  <si>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</si>
  <si>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</si>
  <si>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</si>
  <si>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</si>
  <si>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</si>
  <si>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</si>
  <si>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</si>
  <si>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</si>
  <si>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</si>
  <si>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</si>
  <si>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</si>
  <si>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</si>
  <si>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</si>
  <si>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</si>
  <si>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</si>
  <si>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</si>
  <si>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</si>
  <si>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</si>
  <si>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</si>
  <si>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</si>
  <si>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</si>
  <si>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</si>
  <si>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</si>
  <si>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</si>
  <si>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</si>
  <si>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</si>
  <si>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</si>
  <si>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</si>
  <si>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</si>
  <si>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</si>
  <si>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</si>
  <si>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</si>
  <si>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</si>
  <si>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</si>
  <si>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</si>
  <si>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</si>
  <si>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</si>
  <si>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</si>
  <si>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</si>
  <si>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</si>
  <si>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</si>
  <si>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</si>
  <si>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</si>
  <si>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</si>
  <si>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</si>
  <si>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</si>
  <si>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</si>
  <si>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</si>
  <si>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</si>
  <si>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</si>
  <si>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</si>
  <si>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</si>
  <si>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</si>
  <si>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</si>
  <si>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</si>
  <si>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</si>
  <si>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</si>
  <si>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</si>
  <si>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</si>
  <si>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</si>
  <si>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</si>
  <si>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</si>
  <si>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</si>
  <si>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</si>
  <si>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</si>
  <si>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</si>
  <si>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</si>
  <si>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</si>
  <si>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</si>
  <si>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</si>
  <si>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</si>
  <si>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</si>
  <si>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</si>
  <si>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</si>
  <si>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</si>
  <si>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</si>
  <si>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</si>
  <si>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</si>
  <si>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</si>
  <si>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</si>
  <si>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</si>
  <si>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</si>
  <si>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</si>
  <si>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</si>
  <si>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</si>
  <si>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</si>
  <si>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</si>
  <si>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</si>
  <si>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</si>
  <si>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</si>
  <si>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</si>
  <si>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</si>
  <si>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</si>
  <si>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</si>
  <si>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</si>
  <si>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</si>
  <si>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</si>
  <si>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</si>
  <si>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</si>
  <si>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</si>
  <si>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</si>
  <si>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</si>
  <si>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</si>
  <si>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</si>
  <si>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</si>
  <si>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</si>
  <si>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</si>
  <si>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</si>
  <si>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</si>
  <si>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</si>
  <si>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</si>
  <si>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</si>
  <si>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</si>
  <si>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</si>
  <si>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</si>
  <si>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</si>
  <si>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</si>
  <si>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</si>
  <si>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</si>
  <si>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</si>
  <si>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</si>
  <si>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</si>
  <si>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</si>
  <si>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</si>
  <si>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</si>
  <si>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</si>
  <si>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</si>
  <si>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</si>
  <si>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</si>
  <si>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</si>
  <si>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</si>
  <si>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</si>
  <si>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</si>
  <si>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</si>
  <si>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</si>
  <si>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</si>
  <si>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</si>
  <si>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</si>
  <si>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</si>
  <si>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</si>
  <si>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</si>
  <si>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</si>
  <si>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</si>
  <si>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</si>
  <si>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</si>
  <si>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</si>
  <si>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</si>
  <si>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</si>
  <si>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</si>
  <si>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</si>
  <si>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</si>
  <si>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</si>
  <si>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</si>
  <si>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</si>
  <si>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</si>
  <si>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</si>
  <si>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</si>
  <si>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</si>
  <si>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</si>
  <si>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</si>
  <si>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</si>
  <si>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</si>
  <si>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</si>
  <si>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</si>
  <si>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</si>
  <si>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</si>
  <si>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</si>
  <si>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</si>
  <si>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</si>
  <si>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</si>
  <si>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</si>
  <si>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</si>
  <si>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</si>
  <si>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</si>
  <si>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</si>
  <si>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</si>
  <si>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</si>
  <si>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</si>
  <si>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</si>
  <si>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</si>
  <si>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</si>
  <si>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</si>
  <si>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</si>
  <si>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</si>
  <si>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</si>
  <si>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</si>
  <si>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</si>
  <si>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</si>
  <si>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</si>
  <si>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</si>
  <si>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</si>
  <si>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</si>
  <si>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</si>
  <si>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</si>
  <si>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</si>
  <si>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</si>
  <si>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</si>
  <si>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</si>
  <si>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</si>
  <si>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</si>
  <si>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</si>
  <si>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</si>
  <si>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</si>
  <si>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</si>
  <si>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</si>
  <si>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</si>
  <si>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</si>
  <si>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</si>
  <si>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</si>
  <si>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</si>
  <si>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</si>
  <si>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</si>
  <si>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</si>
  <si>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</si>
  <si>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</si>
  <si>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</si>
  <si>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</si>
  <si>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</si>
  <si>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</si>
  <si>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</si>
  <si>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</si>
  <si>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</si>
  <si>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</si>
  <si>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</si>
  <si>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</si>
  <si>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</si>
  <si>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</si>
  <si>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</si>
  <si>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</si>
  <si>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</si>
  <si>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</si>
  <si>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</si>
  <si>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</si>
  <si>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</si>
  <si>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</si>
  <si>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</si>
  <si>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</si>
  <si>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</si>
  <si>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</si>
  <si>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</si>
  <si>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</si>
  <si>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</si>
  <si>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</si>
  <si>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</si>
  <si>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</si>
  <si>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</si>
  <si>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</si>
  <si>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</si>
  <si>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</si>
  <si>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</si>
  <si>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</si>
  <si>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</si>
  <si>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</si>
  <si>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</si>
  <si>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</si>
  <si>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</si>
  <si>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</si>
  <si>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</si>
  <si>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</si>
  <si>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</si>
  <si>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</si>
  <si>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</si>
  <si>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</si>
  <si>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</si>
  <si>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</si>
  <si>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</si>
  <si>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</si>
  <si>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</si>
  <si>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</si>
  <si>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</si>
  <si>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</si>
  <si>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</si>
  <si>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</si>
  <si>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</si>
  <si>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</si>
  <si>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</si>
  <si>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</si>
  <si>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</si>
  <si>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</si>
  <si>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</si>
  <si>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</si>
  <si>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</si>
  <si>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</si>
  <si>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</si>
  <si>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</si>
  <si>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</si>
  <si>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</si>
  <si>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</si>
  <si>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</si>
  <si>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</si>
  <si>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</si>
  <si>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</si>
  <si>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</si>
  <si>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</si>
  <si>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</si>
  <si>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</si>
  <si>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</si>
  <si>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</si>
  <si>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</si>
  <si>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</si>
  <si>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</si>
  <si>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</si>
  <si>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</si>
  <si>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</si>
  <si>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</si>
  <si>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</si>
  <si>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</si>
  <si>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</si>
  <si>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</si>
  <si>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</si>
  <si>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</si>
  <si>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</si>
  <si>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</si>
  <si>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</si>
  <si>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</si>
  <si>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</si>
  <si>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</si>
  <si>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</si>
  <si>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</si>
  <si>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</si>
  <si>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</si>
  <si>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</si>
  <si>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</si>
  <si>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</si>
  <si>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</si>
  <si>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</si>
  <si>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</si>
  <si>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</si>
  <si>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</si>
  <si>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</si>
  <si>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</si>
  <si>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</si>
  <si>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</si>
  <si>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</si>
  <si>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</si>
  <si>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</si>
  <si>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</si>
  <si>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</si>
  <si>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</si>
  <si>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</si>
  <si>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</si>
  <si>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</si>
  <si>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</si>
  <si>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</si>
  <si>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</si>
  <si>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</si>
  <si>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</si>
  <si>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</si>
  <si>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</si>
  <si>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</si>
  <si>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</si>
  <si>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</si>
  <si>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</si>
  <si>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</si>
  <si>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</si>
  <si>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</si>
  <si>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</si>
  <si>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</si>
  <si>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</si>
  <si>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</si>
  <si>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</si>
  <si>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</si>
  <si>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</si>
  <si>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</si>
  <si>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</si>
  <si>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</si>
  <si>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</si>
  <si>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</si>
  <si>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</si>
  <si>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</si>
  <si>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</si>
  <si>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</si>
  <si>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</si>
  <si>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</si>
  <si>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</si>
  <si>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</si>
  <si>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</si>
  <si>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</si>
  <si>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</si>
  <si>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</si>
  <si>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</si>
  <si>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</si>
  <si>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</si>
  <si>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</si>
  <si>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</si>
  <si>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</si>
  <si>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</si>
  <si>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</si>
  <si>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</si>
  <si>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</si>
  <si>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</si>
  <si>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</si>
  <si>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</si>
  <si>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</si>
  <si>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</si>
  <si>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</si>
  <si>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</si>
  <si>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</si>
  <si>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</si>
  <si>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</si>
  <si>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</si>
  <si>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</si>
  <si>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</si>
  <si>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</si>
  <si>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</si>
  <si>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</si>
  <si>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</si>
  <si>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</si>
  <si>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</si>
  <si>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</si>
  <si>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</si>
  <si>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</si>
  <si>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</si>
  <si>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</si>
  <si>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</si>
  <si>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</si>
  <si>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</si>
  <si>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</si>
  <si>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</si>
  <si>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</si>
  <si>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</si>
  <si>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</si>
  <si>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</si>
  <si>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</si>
  <si>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</si>
  <si>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</si>
  <si>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</si>
  <si>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</si>
  <si>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</si>
  <si>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</si>
  <si>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</si>
  <si>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</si>
  <si>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</si>
  <si>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</si>
  <si>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</si>
  <si>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</si>
  <si>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</si>
  <si>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</si>
  <si>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</si>
  <si>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</si>
  <si>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</si>
  <si>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</si>
  <si>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</si>
  <si>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</si>
  <si>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</si>
  <si>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</si>
  <si>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</si>
  <si>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</si>
  <si>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</si>
  <si>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</si>
  <si>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</si>
  <si>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</si>
  <si>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</si>
  <si>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</si>
  <si>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</si>
  <si>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</si>
  <si>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</si>
  <si>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</si>
  <si>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</si>
  <si>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</si>
  <si>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</si>
  <si>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</si>
  <si>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</si>
  <si>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</si>
  <si>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</si>
  <si>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</si>
  <si>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</si>
  <si>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</si>
  <si>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</si>
  <si>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</si>
  <si>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</si>
  <si>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</si>
  <si>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</si>
  <si>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</si>
  <si>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</si>
  <si>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</si>
  <si>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</si>
  <si>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</si>
  <si>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</si>
  <si>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</si>
  <si>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</si>
  <si>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</si>
  <si>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</si>
  <si>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</si>
  <si>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</si>
  <si>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</si>
  <si>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</si>
  <si>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</si>
  <si>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</si>
  <si>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</si>
  <si>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</si>
  <si>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</si>
  <si>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</si>
  <si>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</si>
  <si>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</si>
  <si>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</si>
  <si>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</si>
  <si>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</si>
  <si>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</si>
  <si>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</si>
  <si>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</si>
  <si>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</si>
  <si>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</si>
  <si>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</si>
  <si>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</si>
  <si>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</si>
  <si>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</si>
  <si>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</si>
  <si>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</si>
  <si>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</si>
  <si>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</si>
  <si>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</si>
  <si>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</si>
  <si>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</si>
  <si>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</si>
  <si>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</si>
  <si>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</si>
  <si>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</si>
  <si>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</si>
  <si>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</si>
  <si>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</si>
  <si>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</si>
  <si>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</si>
  <si>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</si>
  <si>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</si>
  <si>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</si>
  <si>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</si>
  <si>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</si>
  <si>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</si>
  <si>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</si>
  <si>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</si>
  <si>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</si>
  <si>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</si>
  <si>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</si>
  <si>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</si>
  <si>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</si>
  <si>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</si>
  <si>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</si>
  <si>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</si>
  <si>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</si>
  <si>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</si>
  <si>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</si>
  <si>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</si>
  <si>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</si>
  <si>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</si>
  <si>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</si>
  <si>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</si>
  <si>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</si>
  <si>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</si>
  <si>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</si>
  <si>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</si>
  <si>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</si>
  <si>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</si>
  <si>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</si>
  <si>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</si>
  <si>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</si>
  <si>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</si>
  <si>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</si>
  <si>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</si>
  <si>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</si>
  <si>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</si>
  <si>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</si>
  <si>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</si>
  <si>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</si>
  <si>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</si>
  <si>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</si>
  <si>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</si>
  <si>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</si>
  <si>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</si>
  <si>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</si>
  <si>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</si>
  <si>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</si>
  <si>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</si>
  <si>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</si>
  <si>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</si>
  <si>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</si>
  <si>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</si>
  <si>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</si>
  <si>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</si>
  <si>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</si>
  <si>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</si>
  <si>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</si>
  <si>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</si>
  <si>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</si>
  <si>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</si>
  <si>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</si>
  <si>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</si>
  <si>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</si>
  <si>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</si>
  <si>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</si>
  <si>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</si>
  <si>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</si>
  <si>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</si>
  <si>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</si>
  <si>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</si>
  <si>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</si>
  <si>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</si>
  <si>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</si>
  <si>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</si>
  <si>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</si>
  <si>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</si>
  <si>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</si>
  <si>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</si>
  <si>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</si>
  <si>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</si>
  <si>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</si>
  <si>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</si>
  <si>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</si>
  <si>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</si>
  <si>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</si>
  <si>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</si>
  <si>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</si>
  <si>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</si>
  <si>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</si>
  <si>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</si>
  <si>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</si>
  <si>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</si>
  <si>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</si>
  <si>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</si>
  <si>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</si>
  <si>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</si>
  <si>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</si>
  <si>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</si>
  <si>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</si>
  <si>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</si>
  <si>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</si>
  <si>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</si>
  <si>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</si>
  <si>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</si>
  <si>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</si>
  <si>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</si>
  <si>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</si>
  <si>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</si>
  <si>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</si>
  <si>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</si>
  <si>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</si>
  <si>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</si>
  <si>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</si>
  <si>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</si>
  <si>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</si>
  <si>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</si>
  <si>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</si>
  <si>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</si>
  <si>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</si>
  <si>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</si>
  <si>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</si>
  <si>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</si>
  <si>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</si>
  <si>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</si>
  <si>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</si>
  <si>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</si>
  <si>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</si>
  <si>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</si>
  <si>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</si>
  <si>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</si>
  <si>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</si>
  <si>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</si>
  <si>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</si>
  <si>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</si>
  <si>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</si>
  <si>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</si>
  <si>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</si>
  <si>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</si>
  <si>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</si>
  <si>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</si>
  <si>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</si>
  <si>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</si>
  <si>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</si>
  <si>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</si>
  <si>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</si>
  <si>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</si>
  <si>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</si>
  <si>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</si>
  <si>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</si>
  <si>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</si>
  <si>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</si>
  <si>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</si>
  <si>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</si>
  <si>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</si>
  <si>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</si>
  <si>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</si>
  <si>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</si>
  <si>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</si>
  <si>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</si>
  <si>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</si>
  <si>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</si>
  <si>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</si>
  <si>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</si>
  <si>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</si>
  <si>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</si>
  <si>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</si>
  <si>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</si>
  <si>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</si>
  <si>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</si>
  <si>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</si>
  <si>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</si>
  <si>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</si>
  <si>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</si>
  <si>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</si>
  <si>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</si>
  <si>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</si>
  <si>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</si>
  <si>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</si>
  <si>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</si>
  <si>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</si>
  <si>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</si>
  <si>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</si>
  <si>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</si>
  <si>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</si>
  <si>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</si>
  <si>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</si>
  <si>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</si>
  <si>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</si>
  <si>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</si>
  <si>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</si>
  <si>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</si>
  <si>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</si>
  <si>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</si>
  <si>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</si>
  <si>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</si>
  <si>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</si>
  <si>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</si>
  <si>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</si>
  <si>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</si>
  <si>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</si>
  <si>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</si>
  <si>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</si>
  <si>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</si>
  <si>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</si>
  <si>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</si>
  <si>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</si>
  <si>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</si>
  <si>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</si>
  <si>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</si>
  <si>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</si>
  <si>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</si>
  <si>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</si>
  <si>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</si>
  <si>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</si>
  <si>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</si>
  <si>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</si>
  <si>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</si>
  <si>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</si>
  <si>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</si>
  <si>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</si>
  <si>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</si>
  <si>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</si>
  <si>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</si>
  <si>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</si>
  <si>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</si>
  <si>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</si>
  <si>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</si>
  <si>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</si>
  <si>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</si>
  <si>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</si>
  <si>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</si>
  <si>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</si>
  <si>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</si>
  <si>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</si>
  <si>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</si>
  <si>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</si>
  <si>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</si>
  <si>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</si>
  <si>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</si>
  <si>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</si>
  <si>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</si>
  <si>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</si>
  <si>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</si>
  <si>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</si>
  <si>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</si>
  <si>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</si>
  <si>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</si>
  <si>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</si>
  <si>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</si>
  <si>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</si>
  <si>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</si>
  <si>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</si>
  <si>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</si>
  <si>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</si>
  <si>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</si>
  <si>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</si>
  <si>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</si>
  <si>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</si>
  <si>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</si>
  <si>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</si>
  <si>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</si>
  <si>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</si>
  <si>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</si>
  <si>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</si>
  <si>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</si>
  <si>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</si>
  <si>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</si>
  <si>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</si>
  <si>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</si>
  <si>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</si>
  <si>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</si>
  <si>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</si>
  <si>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</si>
  <si>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</si>
  <si>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</si>
  <si>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</si>
  <si>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</si>
  <si>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</si>
  <si>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</si>
  <si>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</si>
  <si>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</si>
  <si>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</si>
  <si>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</si>
  <si>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</si>
  <si>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</si>
  <si>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</si>
  <si>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</si>
  <si>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</si>
  <si>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</si>
  <si>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</si>
  <si>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</si>
  <si>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</si>
  <si>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</si>
  <si>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</si>
  <si>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</si>
  <si>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</si>
  <si>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</si>
  <si>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</si>
  <si>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</si>
  <si>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</si>
  <si>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</si>
  <si>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</si>
  <si>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</si>
  <si>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</si>
  <si>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</si>
  <si>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</si>
  <si>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</si>
  <si>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</si>
  <si>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</si>
  <si>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</si>
  <si>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</si>
  <si>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</si>
  <si>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</si>
  <si>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</si>
  <si>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</si>
  <si>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</si>
  <si>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</si>
  <si>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</si>
  <si>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</si>
  <si>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</si>
  <si>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</si>
  <si>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</si>
  <si>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</si>
  <si>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</si>
  <si>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</si>
  <si>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</si>
  <si>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</si>
  <si>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</si>
  <si>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</si>
  <si>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</si>
  <si>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</si>
  <si>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</si>
  <si>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</si>
  <si>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</si>
  <si>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</si>
  <si>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</si>
  <si>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</si>
  <si>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</si>
  <si>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</si>
  <si>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</si>
  <si>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</si>
  <si>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</si>
  <si>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</si>
  <si>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</si>
  <si>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</si>
  <si>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</si>
  <si>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</si>
  <si>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</si>
  <si>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</si>
  <si>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</si>
  <si>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</si>
  <si>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</si>
  <si>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</si>
  <si>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</si>
  <si>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</si>
  <si>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</si>
  <si>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</si>
  <si>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</si>
  <si>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</si>
  <si>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</si>
  <si>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</si>
  <si>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</si>
  <si>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</si>
  <si>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</si>
  <si>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</si>
  <si>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</si>
  <si>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</si>
  <si>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2018 y al 30 de marzo de 2019 (b)</t>
  </si>
  <si>
    <t>Del 1 de enero al 30 de marzo de 2019 (b)</t>
  </si>
  <si>
    <t>SISTEMA DE AGUA POTABLE Y ALCANTARILLADO DE SILAO</t>
  </si>
  <si>
    <t>A. CONSEJO DIRECTIVO</t>
  </si>
  <si>
    <t>B. DIRECCIÓN GENERAL</t>
  </si>
  <si>
    <t>C. DEPARTAMENTO JURIDICO</t>
  </si>
  <si>
    <t>D. DEPARTAMENTO DE COMUNICACIÓN Y CULTURA DEL AGUA</t>
  </si>
  <si>
    <t>E. TECNOLOGIAS DE LA INFORMACIÓN Y COMUNICACIÓN</t>
  </si>
  <si>
    <t>F. DEPARTAMENTO DE FACTIBILIDADES E INCOPORACIONES</t>
  </si>
  <si>
    <t>G. DIRECCIÓN DE SANEAMIENTO</t>
  </si>
  <si>
    <t>H. DIRECCIÓN DE PLANEACIÓN Y PROYECTOS</t>
  </si>
  <si>
    <t>I. DIRECCIÓN COMERCIAL</t>
  </si>
  <si>
    <t>J. DIRECCIÓN DE ADMINISTRACIÓN Y FINANZAS</t>
  </si>
  <si>
    <t>K. DEPARTAMENTO DE CONTABILIDAD</t>
  </si>
  <si>
    <t>L. DEPARTAMENTO DE RECURSOS HUMANOS</t>
  </si>
  <si>
    <t>M. DIRECCIÓN DE OPERACIÓN MANTENIMIENTO</t>
  </si>
  <si>
    <t>N. DEPARTAMENTO DE FUENTES DE ABASTECIMIENTO Y CLORACIÓN</t>
  </si>
  <si>
    <t>O. DEPARTAMENTO OPERATIVO</t>
  </si>
  <si>
    <t xml:space="preserve">P. DEPARTAMENTO DE CATASTRO DE INFRAESTRUCTURA HIDRAÚLICA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</si>
</sst>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0" fillId="0" borderId="0" xfId="0" applyFill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50" t="s">
        <v>829</v>
      </c>
      <c r="B1" s="151"/>
      <c r="C1" s="151"/>
      <c r="D1" s="151"/>
      <c r="E1" s="152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3" t="s">
        <v>3304</v>
      </c>
      <c r="D3" s="153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6" t="s">
        <v>542</v>
      </c>
      <c r="B1" s="166"/>
      <c r="C1" s="166"/>
      <c r="D1" s="166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4" t="str">
        <f>ENTE_PUBLICO_A</f>
        <v>SISTEMA DE AGUA POTABLE Y ALCANTARILLADO DE SILAO, Gobierno del Estado de Guanajuato (a)</v>
      </c>
      <c r="B2" s="155"/>
      <c r="C2" s="155"/>
      <c r="D2" s="156"/>
    </row>
    <row r="3" spans="1:11" ht="14.25" x14ac:dyDescent="0.45">
      <c r="A3" s="157" t="s">
        <v>166</v>
      </c>
      <c r="B3" s="158"/>
      <c r="C3" s="158"/>
      <c r="D3" s="159"/>
    </row>
    <row r="4" spans="1:11" ht="14.25" x14ac:dyDescent="0.45">
      <c r="A4" s="160" t="str">
        <f>TRIMESTRE</f>
        <v>Del 1 de enero al 30 de marzo de 2019 (b)</v>
      </c>
      <c r="B4" s="161"/>
      <c r="C4" s="161"/>
      <c r="D4" s="162"/>
    </row>
    <row r="5" spans="1:11" ht="14.25" x14ac:dyDescent="0.45">
      <c r="A5" s="163" t="s">
        <v>118</v>
      </c>
      <c r="B5" s="164"/>
      <c r="C5" s="164"/>
      <c r="D5" s="165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105236899.83000001</v>
      </c>
      <c r="C8" s="40">
        <f t="shared" ref="C8:D8" si="0">SUM(C9:C11)</f>
        <v>29164802.48</v>
      </c>
      <c r="D8" s="40">
        <f t="shared" si="0"/>
        <v>29164802.48</v>
      </c>
    </row>
    <row r="9" spans="1:11" x14ac:dyDescent="0.25">
      <c r="A9" s="53" t="s">
        <v>169</v>
      </c>
      <c r="B9" s="23">
        <v>105236899.83000001</v>
      </c>
      <c r="C9" s="23">
        <v>29164802.48</v>
      </c>
      <c r="D9" s="23">
        <v>29164802.48</v>
      </c>
    </row>
    <row r="10" spans="1:11" ht="14.25" x14ac:dyDescent="0.45">
      <c r="A10" s="53" t="s">
        <v>170</v>
      </c>
      <c r="B10" s="23">
        <v>0</v>
      </c>
      <c r="C10" s="23">
        <v>0</v>
      </c>
      <c r="D10" s="23">
        <v>0</v>
      </c>
    </row>
    <row r="11" spans="1:11" ht="14.25" x14ac:dyDescent="0.45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105236899.83000001</v>
      </c>
      <c r="C13" s="40">
        <f t="shared" ref="C13:D13" si="2">C14+C15</f>
        <v>16385703.459999999</v>
      </c>
      <c r="D13" s="40">
        <f t="shared" si="2"/>
        <v>16380763.899999999</v>
      </c>
    </row>
    <row r="14" spans="1:11" x14ac:dyDescent="0.25">
      <c r="A14" s="53" t="s">
        <v>172</v>
      </c>
      <c r="B14" s="23">
        <v>105236899.83000001</v>
      </c>
      <c r="C14" s="23">
        <v>16385703.459999999</v>
      </c>
      <c r="D14" s="23">
        <v>16380763.899999999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 t="shared" ref="C17" si="3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x14ac:dyDescent="0.25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4">C8-C13+C17</f>
        <v>12779099.020000001</v>
      </c>
      <c r="D21" s="40">
        <f t="shared" si="4"/>
        <v>12784038.580000002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 t="shared" ref="C23:D23" si="5">C21-C11</f>
        <v>12779099.020000001</v>
      </c>
      <c r="D23" s="40">
        <f t="shared" si="5"/>
        <v>12784038.580000002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 t="shared" ref="C25" si="6">C23-C17</f>
        <v>12779099.020000001</v>
      </c>
      <c r="D25" s="40">
        <f>D23-D17</f>
        <v>12784038.580000002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8">C25+C29</f>
        <v>12779099.020000001</v>
      </c>
      <c r="D33" s="61">
        <f t="shared" si="8"/>
        <v>12784038.580000002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9">C38+C39</f>
        <v>0</v>
      </c>
      <c r="D37" s="61">
        <f t="shared" si="9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v>0</v>
      </c>
      <c r="C40" s="61">
        <v>0</v>
      </c>
      <c r="D40" s="61"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105236899.83000001</v>
      </c>
      <c r="C48" s="124">
        <f>C9</f>
        <v>29164802.48</v>
      </c>
      <c r="D48" s="124">
        <f t="shared" ref="D48" si="11">D9</f>
        <v>29164802.48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105236899.83000001</v>
      </c>
      <c r="C53" s="60">
        <f t="shared" ref="C53:D53" si="13">C14</f>
        <v>16385703.459999999</v>
      </c>
      <c r="D53" s="60">
        <f t="shared" si="13"/>
        <v>16380763.899999999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v>0</v>
      </c>
      <c r="D55" s="60"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12779099.020000001</v>
      </c>
      <c r="D57" s="61">
        <f t="shared" ref="D57" si="14">D48+D49-D53+D55</f>
        <v>12784038.580000002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5">C57-C49</f>
        <v>12779099.020000001</v>
      </c>
      <c r="D59" s="61">
        <f t="shared" si="15"/>
        <v>12784038.580000002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6">C10</f>
        <v>0</v>
      </c>
      <c r="D63" s="122">
        <f t="shared" si="16"/>
        <v>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7">C65-C66</f>
        <v>0</v>
      </c>
      <c r="D64" s="40">
        <f t="shared" si="17"/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v>0</v>
      </c>
      <c r="D68" s="23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v>0</v>
      </c>
      <c r="D70" s="23"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105236899.83000001</v>
      </c>
      <c r="Q2" s="18">
        <f>'Formato 4'!C8</f>
        <v>29164802.48</v>
      </c>
      <c r="R2" s="18">
        <f>'Formato 4'!D8</f>
        <v>29164802.48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105236899.83000001</v>
      </c>
      <c r="Q3" s="18">
        <f>'Formato 4'!C9</f>
        <v>29164802.48</v>
      </c>
      <c r="R3" s="18">
        <f>'Formato 4'!D9</f>
        <v>29164802.48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105236899.83000001</v>
      </c>
      <c r="Q6" s="18">
        <f>'Formato 4'!C13</f>
        <v>16385703.459999999</v>
      </c>
      <c r="R6" s="18">
        <f>'Formato 4'!D13</f>
        <v>16380763.899999999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105236899.83000001</v>
      </c>
      <c r="Q7" s="18">
        <f>'Formato 4'!C14</f>
        <v>16385703.459999999</v>
      </c>
      <c r="R7" s="18">
        <f>'Formato 4'!D14</f>
        <v>16380763.899999999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12779099.020000001</v>
      </c>
      <c r="R12" s="18">
        <f>'Formato 4'!D21</f>
        <v>12784038.580000002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12779099.020000001</v>
      </c>
      <c r="R13" s="18">
        <f>'Formato 4'!D23</f>
        <v>12784038.580000002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12779099.020000001</v>
      </c>
      <c r="R14" s="18">
        <f>'Formato 4'!D25</f>
        <v>12784038.580000002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12779099.020000001</v>
      </c>
      <c r="R18">
        <f>'Formato 4'!D33</f>
        <v>12784038.580000002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105236899.83000001</v>
      </c>
      <c r="Q26">
        <f>'Formato 4'!C48</f>
        <v>29164802.48</v>
      </c>
      <c r="R26">
        <f>'Formato 4'!D48</f>
        <v>29164802.48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105236899.83000001</v>
      </c>
      <c r="Q30">
        <f>'Formato 4'!C53</f>
        <v>16385703.459999999</v>
      </c>
      <c r="R30">
        <f>'Formato 4'!D53</f>
        <v>16380763.899999999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activeCell="B12" sqref="B12:B14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2" t="s">
        <v>206</v>
      </c>
      <c r="B1" s="172"/>
      <c r="C1" s="172"/>
      <c r="D1" s="172"/>
      <c r="E1" s="172"/>
      <c r="F1" s="172"/>
      <c r="G1" s="172"/>
    </row>
    <row r="2" spans="1:8" ht="14.25" x14ac:dyDescent="0.45">
      <c r="A2" s="154" t="str">
        <f>ENTE_PUBLICO_A</f>
        <v>SISTEMA DE AGUA POTABLE Y ALCANTARILLADO DE SILAO, Gobierno del Estado de Guanajuato (a)</v>
      </c>
      <c r="B2" s="155"/>
      <c r="C2" s="155"/>
      <c r="D2" s="155"/>
      <c r="E2" s="155"/>
      <c r="F2" s="155"/>
      <c r="G2" s="156"/>
    </row>
    <row r="3" spans="1:8" x14ac:dyDescent="0.25">
      <c r="A3" s="157" t="s">
        <v>207</v>
      </c>
      <c r="B3" s="158"/>
      <c r="C3" s="158"/>
      <c r="D3" s="158"/>
      <c r="E3" s="158"/>
      <c r="F3" s="158"/>
      <c r="G3" s="159"/>
    </row>
    <row r="4" spans="1:8" ht="14.25" x14ac:dyDescent="0.45">
      <c r="A4" s="160" t="str">
        <f>TRIMESTRE</f>
        <v>Del 1 de enero al 30 de marzo de 2019 (b)</v>
      </c>
      <c r="B4" s="161"/>
      <c r="C4" s="161"/>
      <c r="D4" s="161"/>
      <c r="E4" s="161"/>
      <c r="F4" s="161"/>
      <c r="G4" s="162"/>
    </row>
    <row r="5" spans="1:8" ht="14.25" x14ac:dyDescent="0.45">
      <c r="A5" s="163" t="s">
        <v>118</v>
      </c>
      <c r="B5" s="164"/>
      <c r="C5" s="164"/>
      <c r="D5" s="164"/>
      <c r="E5" s="164"/>
      <c r="F5" s="164"/>
      <c r="G5" s="165"/>
    </row>
    <row r="6" spans="1:8" x14ac:dyDescent="0.25">
      <c r="A6" s="169" t="s">
        <v>214</v>
      </c>
      <c r="B6" s="171" t="s">
        <v>208</v>
      </c>
      <c r="C6" s="171"/>
      <c r="D6" s="171"/>
      <c r="E6" s="171"/>
      <c r="F6" s="171"/>
      <c r="G6" s="171" t="s">
        <v>209</v>
      </c>
    </row>
    <row r="7" spans="1:8" ht="30" x14ac:dyDescent="0.25">
      <c r="A7" s="170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1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ht="14.25" x14ac:dyDescent="0.4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5" si="0">F10-B10</f>
        <v>0</v>
      </c>
    </row>
    <row r="11" spans="1:8" ht="14.25" x14ac:dyDescent="0.4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93561258.680000007</v>
      </c>
      <c r="C12" s="60">
        <v>0</v>
      </c>
      <c r="D12" s="60">
        <f>B12+C12</f>
        <v>93561258.680000007</v>
      </c>
      <c r="E12" s="60">
        <v>28149248.879999999</v>
      </c>
      <c r="F12" s="60">
        <v>28149248.879999999</v>
      </c>
      <c r="G12" s="60">
        <f t="shared" si="0"/>
        <v>-65412009.800000012</v>
      </c>
    </row>
    <row r="13" spans="1:8" x14ac:dyDescent="0.25">
      <c r="A13" s="53" t="s">
        <v>220</v>
      </c>
      <c r="B13" s="60">
        <v>1950000</v>
      </c>
      <c r="C13" s="60">
        <v>0</v>
      </c>
      <c r="D13" s="60">
        <f t="shared" ref="D13:D14" si="1">B13+C13</f>
        <v>1950000</v>
      </c>
      <c r="E13" s="60">
        <v>579146.79</v>
      </c>
      <c r="F13" s="60">
        <v>579146.79</v>
      </c>
      <c r="G13" s="60">
        <f t="shared" si="0"/>
        <v>-1370853.21</v>
      </c>
    </row>
    <row r="14" spans="1:8" x14ac:dyDescent="0.25">
      <c r="A14" s="53" t="s">
        <v>221</v>
      </c>
      <c r="B14" s="60">
        <v>6877641.1500000004</v>
      </c>
      <c r="C14" s="60">
        <v>0</v>
      </c>
      <c r="D14" s="60">
        <f t="shared" si="1"/>
        <v>6877641.1500000004</v>
      </c>
      <c r="E14" s="60">
        <v>436407.01</v>
      </c>
      <c r="F14" s="60">
        <v>436407.01</v>
      </c>
      <c r="G14" s="60">
        <f t="shared" si="0"/>
        <v>-6441234.1400000006</v>
      </c>
    </row>
    <row r="15" spans="1:8" x14ac:dyDescent="0.25">
      <c r="A15" s="53" t="s">
        <v>222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f t="shared" si="0"/>
        <v>0</v>
      </c>
    </row>
    <row r="16" spans="1:8" x14ac:dyDescent="0.25">
      <c r="A16" s="10" t="s">
        <v>275</v>
      </c>
      <c r="B16" s="60">
        <v>0</v>
      </c>
      <c r="C16" s="60">
        <f t="shared" ref="C16:F16" si="2">SUM(C17:C27)</f>
        <v>0</v>
      </c>
      <c r="D16" s="60">
        <f t="shared" si="2"/>
        <v>0</v>
      </c>
      <c r="E16" s="60">
        <f t="shared" si="2"/>
        <v>0</v>
      </c>
      <c r="F16" s="60">
        <f t="shared" si="2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3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3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3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3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3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3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3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3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3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3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4">SUM(C29:C33)</f>
        <v>0</v>
      </c>
      <c r="D28" s="60">
        <f t="shared" si="4"/>
        <v>0</v>
      </c>
      <c r="E28" s="60">
        <f t="shared" si="4"/>
        <v>0</v>
      </c>
      <c r="F28" s="60">
        <f t="shared" si="4"/>
        <v>0</v>
      </c>
      <c r="G28" s="60">
        <f t="shared" si="4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4" si="5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5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5"/>
        <v>0</v>
      </c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5"/>
        <v>0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2848000</v>
      </c>
      <c r="C37" s="60">
        <f t="shared" ref="C37:G37" si="6">C38+C39</f>
        <v>0</v>
      </c>
      <c r="D37" s="60">
        <f>D38+D39</f>
        <v>2848000</v>
      </c>
      <c r="E37" s="60">
        <f t="shared" si="6"/>
        <v>0</v>
      </c>
      <c r="F37" s="60">
        <f t="shared" si="6"/>
        <v>0</v>
      </c>
      <c r="G37" s="60">
        <f t="shared" si="6"/>
        <v>-2848000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2848000</v>
      </c>
      <c r="C39" s="60">
        <v>0</v>
      </c>
      <c r="D39" s="60">
        <v>2848000</v>
      </c>
      <c r="E39" s="60">
        <v>0</v>
      </c>
      <c r="F39" s="60">
        <v>0</v>
      </c>
      <c r="G39" s="60">
        <f>F39-B39</f>
        <v>-2848000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105236899.83000001</v>
      </c>
      <c r="C41" s="61">
        <f t="shared" ref="C41:E41" si="7">SUM(C9,C10,C11,C12,C13,C14,C15,C16,C28,C34,C35,C37)</f>
        <v>0</v>
      </c>
      <c r="D41" s="61">
        <f t="shared" si="7"/>
        <v>105236899.83000001</v>
      </c>
      <c r="E41" s="61">
        <f t="shared" si="7"/>
        <v>29164802.68</v>
      </c>
      <c r="F41" s="61">
        <f>SUM(F9,F10,F11,F12,F13,F14,F15,F16,F28,F34,F35,F37)</f>
        <v>29164802.68</v>
      </c>
      <c r="G41" s="61">
        <f>SUM(G9,G10,G11,G12,G13,G14,G15,G16,G28,G34,G35,G37)</f>
        <v>-76072097.150000006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8">SUM(C46:C53)</f>
        <v>0</v>
      </c>
      <c r="D45" s="60">
        <f t="shared" si="8"/>
        <v>0</v>
      </c>
      <c r="E45" s="60">
        <f t="shared" si="8"/>
        <v>0</v>
      </c>
      <c r="F45" s="60">
        <f t="shared" si="8"/>
        <v>0</v>
      </c>
      <c r="G45" s="60">
        <f t="shared" si="8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9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9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9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9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9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9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9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0">SUM(C55:C58)</f>
        <v>0</v>
      </c>
      <c r="D54" s="60">
        <v>0</v>
      </c>
      <c r="E54" s="60">
        <v>0</v>
      </c>
      <c r="F54" s="60">
        <v>0</v>
      </c>
      <c r="G54" s="60">
        <f t="shared" si="10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1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1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1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2">SUM(C60:C61)</f>
        <v>0</v>
      </c>
      <c r="D59" s="60">
        <v>0</v>
      </c>
      <c r="E59" s="60">
        <v>0</v>
      </c>
      <c r="F59" s="60">
        <v>0</v>
      </c>
      <c r="G59" s="60">
        <f t="shared" si="12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v>0</v>
      </c>
      <c r="D65" s="61">
        <f t="shared" ref="D65:G65" si="13">D45+D54+D59+D62+D63</f>
        <v>0</v>
      </c>
      <c r="E65" s="61">
        <f t="shared" si="13"/>
        <v>0</v>
      </c>
      <c r="F65" s="61">
        <f t="shared" si="13"/>
        <v>0</v>
      </c>
      <c r="G65" s="61">
        <f t="shared" si="13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v>0</v>
      </c>
      <c r="C67" s="61">
        <v>0</v>
      </c>
      <c r="D67" s="61">
        <v>0</v>
      </c>
      <c r="E67" s="61">
        <v>0</v>
      </c>
      <c r="F67" s="61">
        <v>0</v>
      </c>
      <c r="G67" s="61">
        <f t="shared" ref="G67" si="14">G68</f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105236899.83000001</v>
      </c>
      <c r="C70" s="61">
        <f t="shared" ref="C70:G70" si="15">C41+C65+C67</f>
        <v>0</v>
      </c>
      <c r="D70" s="61">
        <f t="shared" si="15"/>
        <v>105236899.83000001</v>
      </c>
      <c r="E70" s="61">
        <f t="shared" si="15"/>
        <v>29164802.68</v>
      </c>
      <c r="F70" s="61">
        <f t="shared" si="15"/>
        <v>29164802.68</v>
      </c>
      <c r="G70" s="61">
        <f t="shared" si="15"/>
        <v>-76072097.150000006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6">C73+C74</f>
        <v>0</v>
      </c>
      <c r="D75" s="61">
        <f t="shared" si="16"/>
        <v>0</v>
      </c>
      <c r="E75" s="61">
        <f t="shared" si="16"/>
        <v>0</v>
      </c>
      <c r="F75" s="61">
        <f t="shared" si="16"/>
        <v>0</v>
      </c>
      <c r="G75" s="61">
        <f t="shared" si="16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93561258.680000007</v>
      </c>
      <c r="Q6" s="18">
        <f>'Formato 5'!C12</f>
        <v>0</v>
      </c>
      <c r="R6" s="18">
        <f>'Formato 5'!D12</f>
        <v>93561258.680000007</v>
      </c>
      <c r="S6" s="18">
        <f>'Formato 5'!E12</f>
        <v>28149248.879999999</v>
      </c>
      <c r="T6" s="18">
        <f>'Formato 5'!F12</f>
        <v>28149248.879999999</v>
      </c>
      <c r="U6" s="18">
        <f>'Formato 5'!G12</f>
        <v>-65412009.800000012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1950000</v>
      </c>
      <c r="Q7" s="18">
        <f>'Formato 5'!C13</f>
        <v>0</v>
      </c>
      <c r="R7" s="18">
        <f>'Formato 5'!D13</f>
        <v>1950000</v>
      </c>
      <c r="S7" s="18">
        <f>'Formato 5'!E13</f>
        <v>579146.79</v>
      </c>
      <c r="T7" s="18">
        <f>'Formato 5'!F13</f>
        <v>579146.79</v>
      </c>
      <c r="U7" s="18">
        <f>'Formato 5'!G13</f>
        <v>-1370853.21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6877641.1500000004</v>
      </c>
      <c r="Q8" s="18">
        <f>'Formato 5'!C14</f>
        <v>0</v>
      </c>
      <c r="R8" s="18">
        <f>'Formato 5'!D14</f>
        <v>6877641.1500000004</v>
      </c>
      <c r="S8" s="18">
        <f>'Formato 5'!E14</f>
        <v>436407.01</v>
      </c>
      <c r="T8" s="18">
        <f>'Formato 5'!F14</f>
        <v>436407.01</v>
      </c>
      <c r="U8" s="18">
        <f>'Formato 5'!G14</f>
        <v>-6441234.1400000006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2848000</v>
      </c>
      <c r="Q31" s="18">
        <f>'Formato 5'!C37</f>
        <v>0</v>
      </c>
      <c r="R31" s="18">
        <f>'Formato 5'!D37</f>
        <v>2848000</v>
      </c>
      <c r="S31" s="18">
        <f>'Formato 5'!E37</f>
        <v>0</v>
      </c>
      <c r="T31" s="18">
        <f>'Formato 5'!F37</f>
        <v>0</v>
      </c>
      <c r="U31" s="18">
        <f>'Formato 5'!G37</f>
        <v>-2848000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2848000</v>
      </c>
      <c r="Q33" s="18">
        <f>'Formato 5'!C39</f>
        <v>0</v>
      </c>
      <c r="R33" s="18">
        <f>'Formato 5'!D39</f>
        <v>2848000</v>
      </c>
      <c r="S33" s="18">
        <f>'Formato 5'!E39</f>
        <v>0</v>
      </c>
      <c r="T33" s="18">
        <f>'Formato 5'!F39</f>
        <v>0</v>
      </c>
      <c r="U33" s="18">
        <f>'Formato 5'!G39</f>
        <v>-2848000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105236899.83000001</v>
      </c>
      <c r="Q34">
        <f>'Formato 5'!C41</f>
        <v>0</v>
      </c>
      <c r="R34">
        <f>'Formato 5'!D41</f>
        <v>105236899.83000001</v>
      </c>
      <c r="S34">
        <f>'Formato 5'!E41</f>
        <v>29164802.68</v>
      </c>
      <c r="T34">
        <f>'Formato 5'!F41</f>
        <v>29164802.68</v>
      </c>
      <c r="U34">
        <f>'Formato 5'!G41</f>
        <v>-76072097.150000006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20" zoomScaleNormal="120" zoomScalePageLayoutView="90" workbookViewId="0">
      <selection activeCell="C26" sqref="C26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3" t="s">
        <v>3285</v>
      </c>
      <c r="B1" s="172"/>
      <c r="C1" s="172"/>
      <c r="D1" s="172"/>
      <c r="E1" s="172"/>
      <c r="F1" s="172"/>
      <c r="G1" s="172"/>
    </row>
    <row r="2" spans="1:7" ht="14.25" x14ac:dyDescent="0.45">
      <c r="A2" s="176" t="str">
        <f>ENTE_PUBLICO_A</f>
        <v>SISTEMA DE AGUA POTABLE Y ALCANTARILLADO DE SILAO, Gobierno del Estado de Guanajuato (a)</v>
      </c>
      <c r="B2" s="176"/>
      <c r="C2" s="176"/>
      <c r="D2" s="176"/>
      <c r="E2" s="176"/>
      <c r="F2" s="176"/>
      <c r="G2" s="176"/>
    </row>
    <row r="3" spans="1:7" x14ac:dyDescent="0.25">
      <c r="A3" s="177" t="s">
        <v>277</v>
      </c>
      <c r="B3" s="177"/>
      <c r="C3" s="177"/>
      <c r="D3" s="177"/>
      <c r="E3" s="177"/>
      <c r="F3" s="177"/>
      <c r="G3" s="177"/>
    </row>
    <row r="4" spans="1:7" x14ac:dyDescent="0.25">
      <c r="A4" s="177" t="s">
        <v>278</v>
      </c>
      <c r="B4" s="177"/>
      <c r="C4" s="177"/>
      <c r="D4" s="177"/>
      <c r="E4" s="177"/>
      <c r="F4" s="177"/>
      <c r="G4" s="177"/>
    </row>
    <row r="5" spans="1:7" ht="14.25" x14ac:dyDescent="0.45">
      <c r="A5" s="178" t="str">
        <f>TRIMESTRE</f>
        <v>Del 1 de enero al 30 de marzo de 2019 (b)</v>
      </c>
      <c r="B5" s="178"/>
      <c r="C5" s="178"/>
      <c r="D5" s="178"/>
      <c r="E5" s="178"/>
      <c r="F5" s="178"/>
      <c r="G5" s="178"/>
    </row>
    <row r="6" spans="1:7" ht="14.25" x14ac:dyDescent="0.45">
      <c r="A6" s="170" t="s">
        <v>118</v>
      </c>
      <c r="B6" s="170"/>
      <c r="C6" s="170"/>
      <c r="D6" s="170"/>
      <c r="E6" s="170"/>
      <c r="F6" s="170"/>
      <c r="G6" s="170"/>
    </row>
    <row r="7" spans="1:7" ht="15" customHeight="1" x14ac:dyDescent="0.25">
      <c r="A7" s="174" t="s">
        <v>0</v>
      </c>
      <c r="B7" s="174" t="s">
        <v>279</v>
      </c>
      <c r="C7" s="174"/>
      <c r="D7" s="174"/>
      <c r="E7" s="174"/>
      <c r="F7" s="174"/>
      <c r="G7" s="175" t="s">
        <v>280</v>
      </c>
    </row>
    <row r="8" spans="1:7" ht="30" x14ac:dyDescent="0.25">
      <c r="A8" s="174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4"/>
    </row>
    <row r="9" spans="1:7" x14ac:dyDescent="0.25">
      <c r="A9" s="82" t="s">
        <v>285</v>
      </c>
      <c r="B9" s="79">
        <f>SUM(B10,B18,B28,B38,B48,B58,B62,B71,B75)</f>
        <v>105236899.83000001</v>
      </c>
      <c r="C9" s="79">
        <f t="shared" ref="C9:G9" si="0">SUM(C10,C18,C28,C38,C48,C58,C62,C71,C75)</f>
        <v>0</v>
      </c>
      <c r="D9" s="79">
        <f t="shared" si="0"/>
        <v>105236899.82999998</v>
      </c>
      <c r="E9" s="79">
        <f t="shared" si="0"/>
        <v>16385703.459999999</v>
      </c>
      <c r="F9" s="79">
        <f t="shared" si="0"/>
        <v>16380763.899999999</v>
      </c>
      <c r="G9" s="79">
        <f t="shared" si="0"/>
        <v>88851196.370000005</v>
      </c>
    </row>
    <row r="10" spans="1:7" x14ac:dyDescent="0.25">
      <c r="A10" s="83" t="s">
        <v>286</v>
      </c>
      <c r="B10" s="80">
        <f>SUM(B11:B17)</f>
        <v>49173893.299999997</v>
      </c>
      <c r="C10" s="80">
        <f t="shared" ref="C10:F10" si="1">SUM(C11:C17)</f>
        <v>0</v>
      </c>
      <c r="D10" s="80">
        <f t="shared" si="1"/>
        <v>49173893.299999997</v>
      </c>
      <c r="E10" s="80">
        <f t="shared" si="1"/>
        <v>9556005.6199999992</v>
      </c>
      <c r="F10" s="80">
        <f t="shared" si="1"/>
        <v>9556005.6199999992</v>
      </c>
      <c r="G10" s="80">
        <f>SUM(G11:G17)</f>
        <v>39617887.68</v>
      </c>
    </row>
    <row r="11" spans="1:7" x14ac:dyDescent="0.25">
      <c r="A11" s="84" t="s">
        <v>287</v>
      </c>
      <c r="B11" s="80">
        <v>29632091.550000001</v>
      </c>
      <c r="C11" s="80">
        <v>0</v>
      </c>
      <c r="D11" s="80">
        <v>29632091.550000001</v>
      </c>
      <c r="E11" s="80">
        <v>6777351.25</v>
      </c>
      <c r="F11" s="80">
        <v>6777351.25</v>
      </c>
      <c r="G11" s="80">
        <v>22854740.300000001</v>
      </c>
    </row>
    <row r="12" spans="1:7" x14ac:dyDescent="0.25">
      <c r="A12" s="84" t="s">
        <v>288</v>
      </c>
      <c r="B12" s="80">
        <v>748770.24</v>
      </c>
      <c r="C12" s="80">
        <v>0</v>
      </c>
      <c r="D12" s="80">
        <v>748770.24</v>
      </c>
      <c r="E12" s="80">
        <v>497755.59</v>
      </c>
      <c r="F12" s="80">
        <v>497755.59</v>
      </c>
      <c r="G12" s="80">
        <v>251014.64999999997</v>
      </c>
    </row>
    <row r="13" spans="1:7" x14ac:dyDescent="0.25">
      <c r="A13" s="84" t="s">
        <v>289</v>
      </c>
      <c r="B13" s="80">
        <v>5710923.6500000004</v>
      </c>
      <c r="C13" s="80">
        <v>0</v>
      </c>
      <c r="D13" s="80">
        <v>5710923.6500000004</v>
      </c>
      <c r="E13" s="80">
        <v>154717.70000000001</v>
      </c>
      <c r="F13" s="80">
        <v>154717.70000000001</v>
      </c>
      <c r="G13" s="80">
        <v>5556205.9500000002</v>
      </c>
    </row>
    <row r="14" spans="1:7" x14ac:dyDescent="0.25">
      <c r="A14" s="84" t="s">
        <v>290</v>
      </c>
      <c r="B14" s="80">
        <v>7049775.0999999996</v>
      </c>
      <c r="C14" s="80">
        <v>0</v>
      </c>
      <c r="D14" s="80">
        <v>7049775.0999999996</v>
      </c>
      <c r="E14" s="80">
        <v>1250240.49</v>
      </c>
      <c r="F14" s="80">
        <v>1250240.49</v>
      </c>
      <c r="G14" s="80">
        <v>5799534.6099999994</v>
      </c>
    </row>
    <row r="15" spans="1:7" x14ac:dyDescent="0.25">
      <c r="A15" s="84" t="s">
        <v>291</v>
      </c>
      <c r="B15" s="80">
        <v>6032332.7599999998</v>
      </c>
      <c r="C15" s="80">
        <v>0</v>
      </c>
      <c r="D15" s="80">
        <v>6032332.7599999998</v>
      </c>
      <c r="E15" s="80">
        <v>875940.59</v>
      </c>
      <c r="F15" s="80">
        <v>875940.59</v>
      </c>
      <c r="G15" s="80">
        <v>5156392.17</v>
      </c>
    </row>
    <row r="16" spans="1:7" x14ac:dyDescent="0.2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</row>
    <row r="18" spans="1:7" x14ac:dyDescent="0.25">
      <c r="A18" s="83" t="s">
        <v>294</v>
      </c>
      <c r="B18" s="80">
        <f>SUM(B19:B27)</f>
        <v>11281702.449999999</v>
      </c>
      <c r="C18" s="80">
        <f t="shared" ref="C18:F18" si="2">SUM(C19:C27)</f>
        <v>-5069.2</v>
      </c>
      <c r="D18" s="80">
        <f t="shared" si="2"/>
        <v>11276633.25</v>
      </c>
      <c r="E18" s="80">
        <f t="shared" si="2"/>
        <v>1469983.1700000002</v>
      </c>
      <c r="F18" s="80">
        <f t="shared" si="2"/>
        <v>1469983.12</v>
      </c>
      <c r="G18" s="80">
        <f>SUM(G19:G27)</f>
        <v>9806650.0800000001</v>
      </c>
    </row>
    <row r="19" spans="1:7" x14ac:dyDescent="0.25">
      <c r="A19" s="84" t="s">
        <v>295</v>
      </c>
      <c r="B19" s="80">
        <v>1161350.57</v>
      </c>
      <c r="C19" s="80">
        <v>0</v>
      </c>
      <c r="D19" s="80">
        <v>1161350.57</v>
      </c>
      <c r="E19" s="80">
        <v>195031.57</v>
      </c>
      <c r="F19" s="80">
        <v>195031.5</v>
      </c>
      <c r="G19" s="80">
        <v>966319</v>
      </c>
    </row>
    <row r="20" spans="1:7" x14ac:dyDescent="0.25">
      <c r="A20" s="84" t="s">
        <v>296</v>
      </c>
      <c r="B20" s="80">
        <v>342859</v>
      </c>
      <c r="C20" s="80">
        <v>0</v>
      </c>
      <c r="D20" s="80">
        <v>342859</v>
      </c>
      <c r="E20" s="80">
        <v>54807.71</v>
      </c>
      <c r="F20" s="80">
        <v>54807.71</v>
      </c>
      <c r="G20" s="80">
        <v>288051.28999999998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25">
      <c r="A22" s="84" t="s">
        <v>298</v>
      </c>
      <c r="B22" s="80">
        <v>3966416.04</v>
      </c>
      <c r="C22" s="80">
        <v>0</v>
      </c>
      <c r="D22" s="80">
        <v>3966416.04</v>
      </c>
      <c r="E22" s="80">
        <v>550781.25</v>
      </c>
      <c r="F22" s="80">
        <v>550781.25</v>
      </c>
      <c r="G22" s="80">
        <v>3415634.79</v>
      </c>
    </row>
    <row r="23" spans="1:7" x14ac:dyDescent="0.25">
      <c r="A23" s="84" t="s">
        <v>299</v>
      </c>
      <c r="B23" s="80">
        <v>1361862.59</v>
      </c>
      <c r="C23" s="80">
        <v>0</v>
      </c>
      <c r="D23" s="80">
        <v>1361862.59</v>
      </c>
      <c r="E23" s="80">
        <v>87687.29</v>
      </c>
      <c r="F23" s="80">
        <v>87687.3</v>
      </c>
      <c r="G23" s="80">
        <v>1274175.3</v>
      </c>
    </row>
    <row r="24" spans="1:7" x14ac:dyDescent="0.25">
      <c r="A24" s="84" t="s">
        <v>300</v>
      </c>
      <c r="B24" s="80">
        <v>2472344</v>
      </c>
      <c r="C24" s="80">
        <v>0</v>
      </c>
      <c r="D24" s="80">
        <v>2472344</v>
      </c>
      <c r="E24" s="80">
        <v>435729.07</v>
      </c>
      <c r="F24" s="80">
        <v>435729.08</v>
      </c>
      <c r="G24" s="80">
        <v>2036614.93</v>
      </c>
    </row>
    <row r="25" spans="1:7" x14ac:dyDescent="0.25">
      <c r="A25" s="84" t="s">
        <v>301</v>
      </c>
      <c r="B25" s="80">
        <v>901802.56</v>
      </c>
      <c r="C25" s="80">
        <v>0</v>
      </c>
      <c r="D25" s="80">
        <v>901802.56</v>
      </c>
      <c r="E25" s="80">
        <v>62055.7</v>
      </c>
      <c r="F25" s="80">
        <v>62055.7</v>
      </c>
      <c r="G25" s="80">
        <v>839746.8600000001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7" x14ac:dyDescent="0.25">
      <c r="A27" s="84" t="s">
        <v>303</v>
      </c>
      <c r="B27" s="80">
        <v>1075067.69</v>
      </c>
      <c r="C27" s="80">
        <v>-5069.2</v>
      </c>
      <c r="D27" s="80">
        <v>1069998.49</v>
      </c>
      <c r="E27" s="80">
        <v>83890.58</v>
      </c>
      <c r="F27" s="80">
        <v>83890.58</v>
      </c>
      <c r="G27" s="80">
        <v>986107.91</v>
      </c>
    </row>
    <row r="28" spans="1:7" x14ac:dyDescent="0.25">
      <c r="A28" s="83" t="s">
        <v>304</v>
      </c>
      <c r="B28" s="80">
        <f>SUM(B29:B37)</f>
        <v>31270763.460000001</v>
      </c>
      <c r="C28" s="80">
        <f t="shared" ref="C28:G28" si="3">SUM(C29:C37)</f>
        <v>0</v>
      </c>
      <c r="D28" s="80">
        <f t="shared" si="3"/>
        <v>31270763.460000001</v>
      </c>
      <c r="E28" s="80">
        <f t="shared" si="3"/>
        <v>5120484.3000000007</v>
      </c>
      <c r="F28" s="80">
        <f t="shared" si="3"/>
        <v>5115544.790000001</v>
      </c>
      <c r="G28" s="80">
        <f t="shared" si="3"/>
        <v>26150279.16</v>
      </c>
    </row>
    <row r="29" spans="1:7" x14ac:dyDescent="0.25">
      <c r="A29" s="84" t="s">
        <v>305</v>
      </c>
      <c r="B29" s="80">
        <v>17349497.640000001</v>
      </c>
      <c r="C29" s="80">
        <v>-22000</v>
      </c>
      <c r="D29" s="80">
        <v>17327497.640000001</v>
      </c>
      <c r="E29" s="80">
        <v>2839383.58</v>
      </c>
      <c r="F29" s="80">
        <v>2839383.54</v>
      </c>
      <c r="G29" s="80">
        <v>14488114.060000001</v>
      </c>
    </row>
    <row r="30" spans="1:7" x14ac:dyDescent="0.25">
      <c r="A30" s="84" t="s">
        <v>306</v>
      </c>
      <c r="B30" s="80">
        <v>1130250.8899999999</v>
      </c>
      <c r="C30" s="80">
        <v>22000</v>
      </c>
      <c r="D30" s="80">
        <v>1152250.8899999999</v>
      </c>
      <c r="E30" s="80">
        <v>386433.55</v>
      </c>
      <c r="F30" s="80">
        <v>386433.55</v>
      </c>
      <c r="G30" s="80">
        <v>765817.33999999985</v>
      </c>
    </row>
    <row r="31" spans="1:7" x14ac:dyDescent="0.25">
      <c r="A31" s="84" t="s">
        <v>307</v>
      </c>
      <c r="B31" s="80">
        <v>2539704</v>
      </c>
      <c r="C31" s="80">
        <v>0</v>
      </c>
      <c r="D31" s="80">
        <v>2539704</v>
      </c>
      <c r="E31" s="80">
        <v>441030.18</v>
      </c>
      <c r="F31" s="80">
        <v>441030.18</v>
      </c>
      <c r="G31" s="80">
        <v>2098673.8199999998</v>
      </c>
    </row>
    <row r="32" spans="1:7" x14ac:dyDescent="0.25">
      <c r="A32" s="84" t="s">
        <v>308</v>
      </c>
      <c r="B32" s="80">
        <v>1655206.49</v>
      </c>
      <c r="C32" s="80">
        <v>0</v>
      </c>
      <c r="D32" s="80">
        <v>1655206.49</v>
      </c>
      <c r="E32" s="80">
        <v>156820.56</v>
      </c>
      <c r="F32" s="80">
        <v>156820.56</v>
      </c>
      <c r="G32" s="80">
        <v>1498385.93</v>
      </c>
    </row>
    <row r="33" spans="1:7" x14ac:dyDescent="0.25">
      <c r="A33" s="84" t="s">
        <v>309</v>
      </c>
      <c r="B33" s="80">
        <v>3475742.01</v>
      </c>
      <c r="C33" s="80">
        <v>0</v>
      </c>
      <c r="D33" s="80">
        <v>3475742.01</v>
      </c>
      <c r="E33" s="80">
        <v>653025.23</v>
      </c>
      <c r="F33" s="80">
        <v>648085.57999999996</v>
      </c>
      <c r="G33" s="80">
        <v>2822716.78</v>
      </c>
    </row>
    <row r="34" spans="1:7" x14ac:dyDescent="0.25">
      <c r="A34" s="84" t="s">
        <v>310</v>
      </c>
      <c r="B34" s="80">
        <v>818400</v>
      </c>
      <c r="C34" s="80">
        <v>0</v>
      </c>
      <c r="D34" s="80">
        <v>818400</v>
      </c>
      <c r="E34" s="80">
        <v>72052.2</v>
      </c>
      <c r="F34" s="80">
        <v>72052.2</v>
      </c>
      <c r="G34" s="80">
        <v>746347.8</v>
      </c>
    </row>
    <row r="35" spans="1:7" x14ac:dyDescent="0.25">
      <c r="A35" s="84" t="s">
        <v>311</v>
      </c>
      <c r="B35" s="80">
        <v>342425</v>
      </c>
      <c r="C35" s="80">
        <v>0</v>
      </c>
      <c r="D35" s="80">
        <v>342425</v>
      </c>
      <c r="E35" s="80">
        <v>15490.11</v>
      </c>
      <c r="F35" s="80">
        <v>15490.11</v>
      </c>
      <c r="G35" s="80">
        <v>326934.89</v>
      </c>
    </row>
    <row r="36" spans="1:7" x14ac:dyDescent="0.25">
      <c r="A36" s="84" t="s">
        <v>312</v>
      </c>
      <c r="B36" s="80">
        <v>481000</v>
      </c>
      <c r="C36" s="80">
        <v>0</v>
      </c>
      <c r="D36" s="80">
        <v>481000</v>
      </c>
      <c r="E36" s="80">
        <v>25072.57</v>
      </c>
      <c r="F36" s="80">
        <v>25072.57</v>
      </c>
      <c r="G36" s="80">
        <v>455927.43</v>
      </c>
    </row>
    <row r="37" spans="1:7" x14ac:dyDescent="0.25">
      <c r="A37" s="84" t="s">
        <v>313</v>
      </c>
      <c r="B37" s="80">
        <v>3478537.43</v>
      </c>
      <c r="C37" s="80">
        <v>0</v>
      </c>
      <c r="D37" s="80">
        <v>3478537.43</v>
      </c>
      <c r="E37" s="80">
        <v>531176.31999999995</v>
      </c>
      <c r="F37" s="80">
        <v>531176.5</v>
      </c>
      <c r="G37" s="80">
        <v>2947361.1100000003</v>
      </c>
    </row>
    <row r="38" spans="1:7" x14ac:dyDescent="0.25">
      <c r="A38" s="83" t="s">
        <v>314</v>
      </c>
      <c r="B38" s="80">
        <f>SUM(B39:B47)</f>
        <v>396000</v>
      </c>
      <c r="C38" s="80">
        <f t="shared" ref="C38:G38" si="4">SUM(C39:C47)</f>
        <v>0</v>
      </c>
      <c r="D38" s="80">
        <f t="shared" si="4"/>
        <v>396000</v>
      </c>
      <c r="E38" s="80">
        <f t="shared" si="4"/>
        <v>0</v>
      </c>
      <c r="F38" s="80">
        <f t="shared" si="4"/>
        <v>0</v>
      </c>
      <c r="G38" s="80">
        <f t="shared" si="4"/>
        <v>396000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</row>
    <row r="42" spans="1:7" x14ac:dyDescent="0.25">
      <c r="A42" s="84" t="s">
        <v>318</v>
      </c>
      <c r="B42" s="80">
        <v>396000</v>
      </c>
      <c r="C42" s="80">
        <v>0</v>
      </c>
      <c r="D42" s="80">
        <v>396000</v>
      </c>
      <c r="E42" s="80">
        <v>0</v>
      </c>
      <c r="F42" s="80">
        <v>0</v>
      </c>
      <c r="G42" s="80">
        <v>396000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</row>
    <row r="48" spans="1:7" x14ac:dyDescent="0.25">
      <c r="A48" s="83" t="s">
        <v>324</v>
      </c>
      <c r="B48" s="80">
        <f>SUM(B49:B57)</f>
        <v>2114540.62</v>
      </c>
      <c r="C48" s="80">
        <f t="shared" ref="C48:G48" si="5">SUM(C49:C57)</f>
        <v>5069.2</v>
      </c>
      <c r="D48" s="80">
        <f t="shared" si="5"/>
        <v>2119609.8200000003</v>
      </c>
      <c r="E48" s="80">
        <f t="shared" si="5"/>
        <v>239230.37</v>
      </c>
      <c r="F48" s="80">
        <f t="shared" si="5"/>
        <v>239230.37</v>
      </c>
      <c r="G48" s="80">
        <f t="shared" si="5"/>
        <v>1880379.4500000002</v>
      </c>
    </row>
    <row r="49" spans="1:7" x14ac:dyDescent="0.25">
      <c r="A49" s="84" t="s">
        <v>325</v>
      </c>
      <c r="B49" s="80">
        <v>594040.55000000005</v>
      </c>
      <c r="C49" s="80">
        <v>0</v>
      </c>
      <c r="D49" s="80">
        <v>594040.55000000005</v>
      </c>
      <c r="E49" s="80">
        <v>234546.87</v>
      </c>
      <c r="F49" s="80">
        <v>234546.87</v>
      </c>
      <c r="G49" s="80">
        <v>359493.68000000005</v>
      </c>
    </row>
    <row r="50" spans="1:7" x14ac:dyDescent="0.25">
      <c r="A50" s="84" t="s">
        <v>326</v>
      </c>
      <c r="B50" s="80">
        <v>12500</v>
      </c>
      <c r="C50" s="80">
        <v>5069.2</v>
      </c>
      <c r="D50" s="80">
        <v>17569.2</v>
      </c>
      <c r="E50" s="80">
        <v>0</v>
      </c>
      <c r="F50" s="80">
        <v>0</v>
      </c>
      <c r="G50" s="80">
        <v>17569.2</v>
      </c>
    </row>
    <row r="51" spans="1:7" x14ac:dyDescent="0.25">
      <c r="A51" s="84" t="s">
        <v>327</v>
      </c>
      <c r="B51" s="80">
        <v>11460.8</v>
      </c>
      <c r="C51" s="80">
        <v>0</v>
      </c>
      <c r="D51" s="80">
        <v>11460.8</v>
      </c>
      <c r="E51" s="80">
        <v>0</v>
      </c>
      <c r="F51" s="80">
        <v>0</v>
      </c>
      <c r="G51" s="80">
        <v>11460.8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</row>
    <row r="54" spans="1:7" x14ac:dyDescent="0.25">
      <c r="A54" s="84" t="s">
        <v>330</v>
      </c>
      <c r="B54" s="80">
        <v>1121539.27</v>
      </c>
      <c r="C54" s="80">
        <v>0</v>
      </c>
      <c r="D54" s="80">
        <v>1121539.27</v>
      </c>
      <c r="E54" s="80">
        <v>4683.5</v>
      </c>
      <c r="F54" s="80">
        <v>4683.5</v>
      </c>
      <c r="G54" s="80">
        <v>1116855.77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</row>
    <row r="57" spans="1:7" x14ac:dyDescent="0.25">
      <c r="A57" s="84" t="s">
        <v>333</v>
      </c>
      <c r="B57" s="80">
        <v>375000</v>
      </c>
      <c r="C57" s="80">
        <v>0</v>
      </c>
      <c r="D57" s="80">
        <v>375000</v>
      </c>
      <c r="E57" s="80">
        <v>0</v>
      </c>
      <c r="F57" s="80">
        <v>0</v>
      </c>
      <c r="G57" s="80">
        <v>375000</v>
      </c>
    </row>
    <row r="58" spans="1:7" x14ac:dyDescent="0.25">
      <c r="A58" s="83" t="s">
        <v>334</v>
      </c>
      <c r="B58" s="80">
        <f>SUM(B59:B61)</f>
        <v>11000000</v>
      </c>
      <c r="C58" s="80">
        <f t="shared" ref="C58:G58" si="6">SUM(C59:C61)</f>
        <v>0</v>
      </c>
      <c r="D58" s="80">
        <f t="shared" si="6"/>
        <v>11000000</v>
      </c>
      <c r="E58" s="80">
        <f t="shared" si="6"/>
        <v>0</v>
      </c>
      <c r="F58" s="80">
        <f t="shared" si="6"/>
        <v>0</v>
      </c>
      <c r="G58" s="80">
        <f t="shared" si="6"/>
        <v>11000000</v>
      </c>
    </row>
    <row r="59" spans="1:7" x14ac:dyDescent="0.25">
      <c r="A59" s="84" t="s">
        <v>335</v>
      </c>
      <c r="B59" s="80">
        <v>11000000</v>
      </c>
      <c r="C59" s="80">
        <v>0</v>
      </c>
      <c r="D59" s="80">
        <v>11000000</v>
      </c>
      <c r="E59" s="80">
        <v>0</v>
      </c>
      <c r="F59" s="80">
        <v>0</v>
      </c>
      <c r="G59" s="80">
        <v>11000000</v>
      </c>
    </row>
    <row r="60" spans="1:7" x14ac:dyDescent="0.25">
      <c r="A60" s="84" t="s">
        <v>336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7">SUM(C63:C67,C69:C70)</f>
        <v>0</v>
      </c>
      <c r="D62" s="80">
        <f t="shared" si="7"/>
        <v>0</v>
      </c>
      <c r="E62" s="80">
        <f t="shared" si="7"/>
        <v>0</v>
      </c>
      <c r="F62" s="80">
        <f t="shared" si="7"/>
        <v>0</v>
      </c>
      <c r="G62" s="80">
        <f t="shared" si="7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8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8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8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8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8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8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8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9">SUM(C72:C74)</f>
        <v>0</v>
      </c>
      <c r="D71" s="80">
        <v>0</v>
      </c>
      <c r="E71" s="80">
        <f t="shared" si="9"/>
        <v>0</v>
      </c>
      <c r="F71" s="80">
        <f t="shared" si="9"/>
        <v>0</v>
      </c>
      <c r="G71" s="80">
        <f t="shared" si="9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 t="shared" ref="G73:G74" si="10"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 t="shared" si="10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1">SUM(C76:C82)</f>
        <v>0</v>
      </c>
      <c r="D75" s="80">
        <f t="shared" si="11"/>
        <v>0</v>
      </c>
      <c r="E75" s="80">
        <f t="shared" si="11"/>
        <v>0</v>
      </c>
      <c r="F75" s="80">
        <f t="shared" si="11"/>
        <v>0</v>
      </c>
      <c r="G75" s="80">
        <f t="shared" si="11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2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2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2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2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2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2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3">SUM(C85,C93,C103,C113,C123,C133,C137,C146,C150)</f>
        <v>0</v>
      </c>
      <c r="D84" s="79">
        <v>0</v>
      </c>
      <c r="E84" s="79">
        <f t="shared" si="13"/>
        <v>0</v>
      </c>
      <c r="F84" s="79">
        <f t="shared" si="13"/>
        <v>0</v>
      </c>
      <c r="G84" s="79">
        <f t="shared" si="13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4">SUM(C86:C92)</f>
        <v>0</v>
      </c>
      <c r="D85" s="80">
        <f t="shared" si="14"/>
        <v>0</v>
      </c>
      <c r="E85" s="80">
        <f t="shared" si="14"/>
        <v>0</v>
      </c>
      <c r="F85" s="80">
        <f t="shared" si="14"/>
        <v>0</v>
      </c>
      <c r="G85" s="80">
        <f t="shared" si="14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f>D86-E86</f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15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15"/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f t="shared" si="15"/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15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15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15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16">SUM(C94:C102)</f>
        <v>0</v>
      </c>
      <c r="D93" s="80">
        <f t="shared" si="16"/>
        <v>0</v>
      </c>
      <c r="E93" s="80">
        <f t="shared" si="16"/>
        <v>0</v>
      </c>
      <c r="F93" s="80">
        <f t="shared" si="16"/>
        <v>0</v>
      </c>
      <c r="G93" s="80">
        <f t="shared" si="16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f>D94-E94</f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17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17"/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f t="shared" si="17"/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17"/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17"/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17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17"/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f t="shared" si="17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18">SUM(D104:D112)</f>
        <v>0</v>
      </c>
      <c r="E103" s="80">
        <f t="shared" si="18"/>
        <v>0</v>
      </c>
      <c r="F103" s="80">
        <f t="shared" si="18"/>
        <v>0</v>
      </c>
      <c r="G103" s="80">
        <f t="shared" si="18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f>D104-E104</f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f t="shared" ref="G105:G112" si="19">D105-E105</f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f t="shared" si="19"/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19"/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19"/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19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19"/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f t="shared" si="19"/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f t="shared" si="19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F113" si="20">SUM(C114:C122)</f>
        <v>0</v>
      </c>
      <c r="D113" s="80">
        <f t="shared" si="20"/>
        <v>3</v>
      </c>
      <c r="E113" s="80">
        <f t="shared" si="20"/>
        <v>0</v>
      </c>
      <c r="F113" s="80">
        <f t="shared" si="20"/>
        <v>0</v>
      </c>
      <c r="G113" s="80"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21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21"/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 t="shared" si="21"/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21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3</v>
      </c>
      <c r="E119" s="80">
        <v>0</v>
      </c>
      <c r="F119" s="80">
        <v>0</v>
      </c>
      <c r="G119" s="80">
        <f t="shared" si="21"/>
        <v>3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21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21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21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2">SUM(C124:C132)</f>
        <v>0</v>
      </c>
      <c r="D123" s="80">
        <f t="shared" si="22"/>
        <v>0</v>
      </c>
      <c r="E123" s="80">
        <f t="shared" si="22"/>
        <v>0</v>
      </c>
      <c r="F123" s="80">
        <f t="shared" si="22"/>
        <v>0</v>
      </c>
      <c r="G123" s="80">
        <f t="shared" si="22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23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23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23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23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23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23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23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3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24">SUM(C134:C136)</f>
        <v>0</v>
      </c>
      <c r="D133" s="80">
        <f t="shared" si="24"/>
        <v>0</v>
      </c>
      <c r="E133" s="80">
        <f t="shared" si="24"/>
        <v>0</v>
      </c>
      <c r="F133" s="80">
        <v>0</v>
      </c>
      <c r="G133" s="80">
        <f t="shared" si="24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 t="shared" ref="G135:G136" si="25"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 t="shared" si="25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26">SUM(C138:C142,C144:C145)</f>
        <v>0</v>
      </c>
      <c r="D137" s="80">
        <v>0</v>
      </c>
      <c r="E137" s="80">
        <f t="shared" si="26"/>
        <v>0</v>
      </c>
      <c r="F137" s="80">
        <f t="shared" si="26"/>
        <v>0</v>
      </c>
      <c r="G137" s="80">
        <f t="shared" si="26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27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27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27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27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 t="shared" si="27"/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 t="shared" si="27"/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27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28">SUM(C147:C149)</f>
        <v>0</v>
      </c>
      <c r="D146" s="80">
        <f t="shared" si="28"/>
        <v>0</v>
      </c>
      <c r="E146" s="80">
        <f t="shared" si="28"/>
        <v>0</v>
      </c>
      <c r="F146" s="80">
        <v>0</v>
      </c>
      <c r="G146" s="80">
        <f t="shared" si="28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 t="shared" ref="G148:G149" si="29"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 t="shared" si="29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0">SUM(C151:C157)</f>
        <v>0</v>
      </c>
      <c r="D150" s="80">
        <v>0</v>
      </c>
      <c r="E150" s="80">
        <f t="shared" si="30"/>
        <v>0</v>
      </c>
      <c r="F150" s="80">
        <f t="shared" si="30"/>
        <v>0</v>
      </c>
      <c r="G150" s="80">
        <f t="shared" si="30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31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31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31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31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31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31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105236899.83000001</v>
      </c>
      <c r="C159" s="79">
        <f t="shared" ref="C159:G159" si="32">C9+C84</f>
        <v>0</v>
      </c>
      <c r="D159" s="79">
        <f t="shared" si="32"/>
        <v>105236899.82999998</v>
      </c>
      <c r="E159" s="79">
        <f t="shared" si="32"/>
        <v>16385703.459999999</v>
      </c>
      <c r="F159" s="79">
        <f t="shared" si="32"/>
        <v>16380763.899999999</v>
      </c>
      <c r="G159" s="79">
        <f t="shared" si="32"/>
        <v>88851196.370000005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105236899.83000001</v>
      </c>
      <c r="Q2" s="18">
        <f>'Formato 6 a)'!C9</f>
        <v>0</v>
      </c>
      <c r="R2" s="18">
        <f>'Formato 6 a)'!D9</f>
        <v>105236899.82999998</v>
      </c>
      <c r="S2" s="18">
        <f>'Formato 6 a)'!E9</f>
        <v>16385703.459999999</v>
      </c>
      <c r="T2" s="18">
        <f>'Formato 6 a)'!F9</f>
        <v>16380763.899999999</v>
      </c>
      <c r="U2" s="18">
        <f>'Formato 6 a)'!G9</f>
        <v>88851196.370000005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49173893.299999997</v>
      </c>
      <c r="Q3" s="18">
        <f>'Formato 6 a)'!C10</f>
        <v>0</v>
      </c>
      <c r="R3" s="18">
        <f>'Formato 6 a)'!D10</f>
        <v>49173893.299999997</v>
      </c>
      <c r="S3" s="18">
        <f>'Formato 6 a)'!E10</f>
        <v>9556005.6199999992</v>
      </c>
      <c r="T3" s="18">
        <f>'Formato 6 a)'!F10</f>
        <v>9556005.6199999992</v>
      </c>
      <c r="U3" s="18">
        <f>'Formato 6 a)'!G10</f>
        <v>39617887.68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29632091.550000001</v>
      </c>
      <c r="Q4" s="18">
        <f>'Formato 6 a)'!C11</f>
        <v>0</v>
      </c>
      <c r="R4" s="18">
        <f>'Formato 6 a)'!D11</f>
        <v>29632091.550000001</v>
      </c>
      <c r="S4" s="18">
        <f>'Formato 6 a)'!E11</f>
        <v>6777351.25</v>
      </c>
      <c r="T4" s="18">
        <f>'Formato 6 a)'!F11</f>
        <v>6777351.25</v>
      </c>
      <c r="U4" s="18">
        <f>'Formato 6 a)'!G11</f>
        <v>22854740.300000001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748770.24</v>
      </c>
      <c r="Q5" s="18">
        <f>'Formato 6 a)'!C12</f>
        <v>0</v>
      </c>
      <c r="R5" s="18">
        <f>'Formato 6 a)'!D12</f>
        <v>748770.24</v>
      </c>
      <c r="S5" s="18">
        <f>'Formato 6 a)'!E12</f>
        <v>497755.59</v>
      </c>
      <c r="T5" s="18">
        <f>'Formato 6 a)'!F12</f>
        <v>497755.59</v>
      </c>
      <c r="U5" s="18">
        <f>'Formato 6 a)'!G12</f>
        <v>251014.64999999997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5710923.6500000004</v>
      </c>
      <c r="Q6" s="18">
        <f>'Formato 6 a)'!C13</f>
        <v>0</v>
      </c>
      <c r="R6" s="18">
        <f>'Formato 6 a)'!D13</f>
        <v>5710923.6500000004</v>
      </c>
      <c r="S6" s="18">
        <f>'Formato 6 a)'!E13</f>
        <v>154717.70000000001</v>
      </c>
      <c r="T6" s="18">
        <f>'Formato 6 a)'!F13</f>
        <v>154717.70000000001</v>
      </c>
      <c r="U6" s="18">
        <f>'Formato 6 a)'!G13</f>
        <v>5556205.9500000002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7049775.0999999996</v>
      </c>
      <c r="Q7" s="18">
        <f>'Formato 6 a)'!C14</f>
        <v>0</v>
      </c>
      <c r="R7" s="18">
        <f>'Formato 6 a)'!D14</f>
        <v>7049775.0999999996</v>
      </c>
      <c r="S7" s="18">
        <f>'Formato 6 a)'!E14</f>
        <v>1250240.49</v>
      </c>
      <c r="T7" s="18">
        <f>'Formato 6 a)'!F14</f>
        <v>1250240.49</v>
      </c>
      <c r="U7" s="18">
        <f>'Formato 6 a)'!G14</f>
        <v>5799534.6099999994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6032332.7599999998</v>
      </c>
      <c r="Q8" s="18">
        <f>'Formato 6 a)'!C15</f>
        <v>0</v>
      </c>
      <c r="R8" s="18">
        <f>'Formato 6 a)'!D15</f>
        <v>6032332.7599999998</v>
      </c>
      <c r="S8" s="18">
        <f>'Formato 6 a)'!E15</f>
        <v>875940.59</v>
      </c>
      <c r="T8" s="18">
        <f>'Formato 6 a)'!F15</f>
        <v>875940.59</v>
      </c>
      <c r="U8" s="18">
        <f>'Formato 6 a)'!G15</f>
        <v>5156392.17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11281702.449999999</v>
      </c>
      <c r="Q11" s="18">
        <f>'Formato 6 a)'!C18</f>
        <v>-5069.2</v>
      </c>
      <c r="R11" s="18">
        <f>'Formato 6 a)'!D18</f>
        <v>11276633.25</v>
      </c>
      <c r="S11" s="18">
        <f>'Formato 6 a)'!E18</f>
        <v>1469983.1700000002</v>
      </c>
      <c r="T11" s="18">
        <f>'Formato 6 a)'!F18</f>
        <v>1469983.12</v>
      </c>
      <c r="U11" s="18">
        <f>'Formato 6 a)'!G18</f>
        <v>9806650.0800000001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1161350.57</v>
      </c>
      <c r="Q12" s="18">
        <f>'Formato 6 a)'!C19</f>
        <v>0</v>
      </c>
      <c r="R12" s="18">
        <f>'Formato 6 a)'!D19</f>
        <v>1161350.57</v>
      </c>
      <c r="S12" s="18">
        <f>'Formato 6 a)'!E19</f>
        <v>195031.57</v>
      </c>
      <c r="T12" s="18">
        <f>'Formato 6 a)'!F19</f>
        <v>195031.5</v>
      </c>
      <c r="U12" s="18">
        <f>'Formato 6 a)'!G19</f>
        <v>966319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342859</v>
      </c>
      <c r="Q13" s="18">
        <f>'Formato 6 a)'!C20</f>
        <v>0</v>
      </c>
      <c r="R13" s="18">
        <f>'Formato 6 a)'!D20</f>
        <v>342859</v>
      </c>
      <c r="S13" s="18">
        <f>'Formato 6 a)'!E20</f>
        <v>54807.71</v>
      </c>
      <c r="T13" s="18">
        <f>'Formato 6 a)'!F20</f>
        <v>54807.71</v>
      </c>
      <c r="U13" s="18">
        <f>'Formato 6 a)'!G20</f>
        <v>288051.28999999998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3966416.04</v>
      </c>
      <c r="Q15" s="18">
        <f>'Formato 6 a)'!C22</f>
        <v>0</v>
      </c>
      <c r="R15" s="18">
        <f>'Formato 6 a)'!D22</f>
        <v>3966416.04</v>
      </c>
      <c r="S15" s="18">
        <f>'Formato 6 a)'!E22</f>
        <v>550781.25</v>
      </c>
      <c r="T15" s="18">
        <f>'Formato 6 a)'!F22</f>
        <v>550781.25</v>
      </c>
      <c r="U15" s="18">
        <f>'Formato 6 a)'!G22</f>
        <v>3415634.79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1361862.59</v>
      </c>
      <c r="Q16" s="18">
        <f>'Formato 6 a)'!C23</f>
        <v>0</v>
      </c>
      <c r="R16" s="18">
        <f>'Formato 6 a)'!D23</f>
        <v>1361862.59</v>
      </c>
      <c r="S16" s="18">
        <f>'Formato 6 a)'!E23</f>
        <v>87687.29</v>
      </c>
      <c r="T16" s="18">
        <f>'Formato 6 a)'!F23</f>
        <v>87687.3</v>
      </c>
      <c r="U16" s="18">
        <f>'Formato 6 a)'!G23</f>
        <v>1274175.3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2472344</v>
      </c>
      <c r="Q17" s="18">
        <f>'Formato 6 a)'!C24</f>
        <v>0</v>
      </c>
      <c r="R17" s="18">
        <f>'Formato 6 a)'!D24</f>
        <v>2472344</v>
      </c>
      <c r="S17" s="18">
        <f>'Formato 6 a)'!E24</f>
        <v>435729.07</v>
      </c>
      <c r="T17" s="18">
        <f>'Formato 6 a)'!F24</f>
        <v>435729.08</v>
      </c>
      <c r="U17" s="18">
        <f>'Formato 6 a)'!G24</f>
        <v>2036614.93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901802.56</v>
      </c>
      <c r="Q18" s="18">
        <f>'Formato 6 a)'!C25</f>
        <v>0</v>
      </c>
      <c r="R18" s="18">
        <f>'Formato 6 a)'!D25</f>
        <v>901802.56</v>
      </c>
      <c r="S18" s="18">
        <f>'Formato 6 a)'!E25</f>
        <v>62055.7</v>
      </c>
      <c r="T18" s="18">
        <f>'Formato 6 a)'!F25</f>
        <v>62055.7</v>
      </c>
      <c r="U18" s="18">
        <f>'Formato 6 a)'!G25</f>
        <v>839746.8600000001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1075067.69</v>
      </c>
      <c r="Q20" s="18">
        <f>'Formato 6 a)'!C27</f>
        <v>-5069.2</v>
      </c>
      <c r="R20" s="18">
        <f>'Formato 6 a)'!D27</f>
        <v>1069998.49</v>
      </c>
      <c r="S20" s="18">
        <f>'Formato 6 a)'!E27</f>
        <v>83890.58</v>
      </c>
      <c r="T20" s="18">
        <f>'Formato 6 a)'!F27</f>
        <v>83890.58</v>
      </c>
      <c r="U20" s="18">
        <f>'Formato 6 a)'!G27</f>
        <v>986107.91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31270763.460000001</v>
      </c>
      <c r="Q21" s="18">
        <f>'Formato 6 a)'!C28</f>
        <v>0</v>
      </c>
      <c r="R21" s="18">
        <f>'Formato 6 a)'!D28</f>
        <v>31270763.460000001</v>
      </c>
      <c r="S21" s="18">
        <f>'Formato 6 a)'!E28</f>
        <v>5120484.3000000007</v>
      </c>
      <c r="T21" s="18">
        <f>'Formato 6 a)'!F28</f>
        <v>5115544.790000001</v>
      </c>
      <c r="U21" s="18">
        <f>'Formato 6 a)'!G28</f>
        <v>26150279.16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17349497.640000001</v>
      </c>
      <c r="Q22" s="18">
        <f>'Formato 6 a)'!C29</f>
        <v>-22000</v>
      </c>
      <c r="R22" s="18">
        <f>'Formato 6 a)'!D29</f>
        <v>17327497.640000001</v>
      </c>
      <c r="S22" s="18">
        <f>'Formato 6 a)'!E29</f>
        <v>2839383.58</v>
      </c>
      <c r="T22" s="18">
        <f>'Formato 6 a)'!F29</f>
        <v>2839383.54</v>
      </c>
      <c r="U22" s="18">
        <f>'Formato 6 a)'!G29</f>
        <v>14488114.060000001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1130250.8899999999</v>
      </c>
      <c r="Q23" s="18">
        <f>'Formato 6 a)'!C30</f>
        <v>22000</v>
      </c>
      <c r="R23" s="18">
        <f>'Formato 6 a)'!D30</f>
        <v>1152250.8899999999</v>
      </c>
      <c r="S23" s="18">
        <f>'Formato 6 a)'!E30</f>
        <v>386433.55</v>
      </c>
      <c r="T23" s="18">
        <f>'Formato 6 a)'!F30</f>
        <v>386433.55</v>
      </c>
      <c r="U23" s="18">
        <f>'Formato 6 a)'!G30</f>
        <v>765817.33999999985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2539704</v>
      </c>
      <c r="Q24" s="18">
        <f>'Formato 6 a)'!C31</f>
        <v>0</v>
      </c>
      <c r="R24" s="18">
        <f>'Formato 6 a)'!D31</f>
        <v>2539704</v>
      </c>
      <c r="S24" s="18">
        <f>'Formato 6 a)'!E31</f>
        <v>441030.18</v>
      </c>
      <c r="T24" s="18">
        <f>'Formato 6 a)'!F31</f>
        <v>441030.18</v>
      </c>
      <c r="U24" s="18">
        <f>'Formato 6 a)'!G31</f>
        <v>2098673.8199999998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1655206.49</v>
      </c>
      <c r="Q25" s="18">
        <f>'Formato 6 a)'!C32</f>
        <v>0</v>
      </c>
      <c r="R25" s="18">
        <f>'Formato 6 a)'!D32</f>
        <v>1655206.49</v>
      </c>
      <c r="S25" s="18">
        <f>'Formato 6 a)'!E32</f>
        <v>156820.56</v>
      </c>
      <c r="T25" s="18">
        <f>'Formato 6 a)'!F32</f>
        <v>156820.56</v>
      </c>
      <c r="U25" s="18">
        <f>'Formato 6 a)'!G32</f>
        <v>1498385.93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3475742.01</v>
      </c>
      <c r="Q26" s="18">
        <f>'Formato 6 a)'!C33</f>
        <v>0</v>
      </c>
      <c r="R26" s="18">
        <f>'Formato 6 a)'!D33</f>
        <v>3475742.01</v>
      </c>
      <c r="S26" s="18">
        <f>'Formato 6 a)'!E33</f>
        <v>653025.23</v>
      </c>
      <c r="T26" s="18">
        <f>'Formato 6 a)'!F33</f>
        <v>648085.57999999996</v>
      </c>
      <c r="U26" s="18">
        <f>'Formato 6 a)'!G33</f>
        <v>2822716.78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818400</v>
      </c>
      <c r="Q27" s="18">
        <f>'Formato 6 a)'!C34</f>
        <v>0</v>
      </c>
      <c r="R27" s="18">
        <f>'Formato 6 a)'!D34</f>
        <v>818400</v>
      </c>
      <c r="S27" s="18">
        <f>'Formato 6 a)'!E34</f>
        <v>72052.2</v>
      </c>
      <c r="T27" s="18">
        <f>'Formato 6 a)'!F34</f>
        <v>72052.2</v>
      </c>
      <c r="U27" s="18">
        <f>'Formato 6 a)'!G34</f>
        <v>746347.8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342425</v>
      </c>
      <c r="Q28" s="18">
        <f>'Formato 6 a)'!C35</f>
        <v>0</v>
      </c>
      <c r="R28" s="18">
        <f>'Formato 6 a)'!D35</f>
        <v>342425</v>
      </c>
      <c r="S28" s="18">
        <f>'Formato 6 a)'!E35</f>
        <v>15490.11</v>
      </c>
      <c r="T28" s="18">
        <f>'Formato 6 a)'!F35</f>
        <v>15490.11</v>
      </c>
      <c r="U28" s="18">
        <f>'Formato 6 a)'!G35</f>
        <v>326934.89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481000</v>
      </c>
      <c r="Q29" s="18">
        <f>'Formato 6 a)'!C36</f>
        <v>0</v>
      </c>
      <c r="R29" s="18">
        <f>'Formato 6 a)'!D36</f>
        <v>481000</v>
      </c>
      <c r="S29" s="18">
        <f>'Formato 6 a)'!E36</f>
        <v>25072.57</v>
      </c>
      <c r="T29" s="18">
        <f>'Formato 6 a)'!F36</f>
        <v>25072.57</v>
      </c>
      <c r="U29" s="18">
        <f>'Formato 6 a)'!G36</f>
        <v>455927.43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3478537.43</v>
      </c>
      <c r="Q30" s="18">
        <f>'Formato 6 a)'!C37</f>
        <v>0</v>
      </c>
      <c r="R30" s="18">
        <f>'Formato 6 a)'!D37</f>
        <v>3478537.43</v>
      </c>
      <c r="S30" s="18">
        <f>'Formato 6 a)'!E37</f>
        <v>531176.31999999995</v>
      </c>
      <c r="T30" s="18">
        <f>'Formato 6 a)'!F37</f>
        <v>531176.5</v>
      </c>
      <c r="U30" s="18">
        <f>'Formato 6 a)'!G37</f>
        <v>2947361.1100000003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396000</v>
      </c>
      <c r="Q31" s="18">
        <f>'Formato 6 a)'!C38</f>
        <v>0</v>
      </c>
      <c r="R31" s="18">
        <f>'Formato 6 a)'!D38</f>
        <v>396000</v>
      </c>
      <c r="S31" s="18">
        <f>'Formato 6 a)'!E38</f>
        <v>0</v>
      </c>
      <c r="T31" s="18">
        <f>'Formato 6 a)'!F38</f>
        <v>0</v>
      </c>
      <c r="U31" s="18">
        <f>'Formato 6 a)'!G38</f>
        <v>396000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396000</v>
      </c>
      <c r="Q35" s="18">
        <f>'Formato 6 a)'!C42</f>
        <v>0</v>
      </c>
      <c r="R35" s="18">
        <f>'Formato 6 a)'!D42</f>
        <v>396000</v>
      </c>
      <c r="S35" s="18">
        <f>'Formato 6 a)'!E42</f>
        <v>0</v>
      </c>
      <c r="T35" s="18">
        <f>'Formato 6 a)'!F42</f>
        <v>0</v>
      </c>
      <c r="U35" s="18">
        <f>'Formato 6 a)'!G42</f>
        <v>396000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2114540.62</v>
      </c>
      <c r="Q41" s="18">
        <f>'Formato 6 a)'!C48</f>
        <v>5069.2</v>
      </c>
      <c r="R41" s="18">
        <f>'Formato 6 a)'!D48</f>
        <v>2119609.8200000003</v>
      </c>
      <c r="S41" s="18">
        <f>'Formato 6 a)'!E48</f>
        <v>239230.37</v>
      </c>
      <c r="T41" s="18">
        <f>'Formato 6 a)'!F48</f>
        <v>239230.37</v>
      </c>
      <c r="U41" s="18">
        <f>'Formato 6 a)'!G48</f>
        <v>1880379.4500000002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594040.55000000005</v>
      </c>
      <c r="Q42" s="18">
        <f>'Formato 6 a)'!C49</f>
        <v>0</v>
      </c>
      <c r="R42" s="18">
        <f>'Formato 6 a)'!D49</f>
        <v>594040.55000000005</v>
      </c>
      <c r="S42" s="18">
        <f>'Formato 6 a)'!E49</f>
        <v>234546.87</v>
      </c>
      <c r="T42" s="18">
        <f>'Formato 6 a)'!F49</f>
        <v>234546.87</v>
      </c>
      <c r="U42" s="18">
        <f>'Formato 6 a)'!G49</f>
        <v>359493.68000000005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12500</v>
      </c>
      <c r="Q43" s="18">
        <f>'Formato 6 a)'!C50</f>
        <v>5069.2</v>
      </c>
      <c r="R43" s="18">
        <f>'Formato 6 a)'!D50</f>
        <v>17569.2</v>
      </c>
      <c r="S43" s="18">
        <f>'Formato 6 a)'!E50</f>
        <v>0</v>
      </c>
      <c r="T43" s="18">
        <f>'Formato 6 a)'!F50</f>
        <v>0</v>
      </c>
      <c r="U43" s="18">
        <f>'Formato 6 a)'!G50</f>
        <v>17569.2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11460.8</v>
      </c>
      <c r="Q44" s="18">
        <f>'Formato 6 a)'!C51</f>
        <v>0</v>
      </c>
      <c r="R44" s="18">
        <f>'Formato 6 a)'!D51</f>
        <v>11460.8</v>
      </c>
      <c r="S44" s="18">
        <f>'Formato 6 a)'!E51</f>
        <v>0</v>
      </c>
      <c r="T44" s="18">
        <f>'Formato 6 a)'!F51</f>
        <v>0</v>
      </c>
      <c r="U44" s="18">
        <f>'Formato 6 a)'!G51</f>
        <v>11460.8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1121539.27</v>
      </c>
      <c r="Q47" s="18">
        <f>'Formato 6 a)'!C54</f>
        <v>0</v>
      </c>
      <c r="R47" s="18">
        <f>'Formato 6 a)'!D54</f>
        <v>1121539.27</v>
      </c>
      <c r="S47" s="18">
        <f>'Formato 6 a)'!E54</f>
        <v>4683.5</v>
      </c>
      <c r="T47" s="18">
        <f>'Formato 6 a)'!F54</f>
        <v>4683.5</v>
      </c>
      <c r="U47" s="18">
        <f>'Formato 6 a)'!G54</f>
        <v>1116855.77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375000</v>
      </c>
      <c r="Q50" s="18">
        <f>'Formato 6 a)'!C57</f>
        <v>0</v>
      </c>
      <c r="R50" s="18">
        <f>'Formato 6 a)'!D57</f>
        <v>375000</v>
      </c>
      <c r="S50" s="18">
        <f>'Formato 6 a)'!E57</f>
        <v>0</v>
      </c>
      <c r="T50" s="18">
        <f>'Formato 6 a)'!F57</f>
        <v>0</v>
      </c>
      <c r="U50" s="18">
        <f>'Formato 6 a)'!G57</f>
        <v>375000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11000000</v>
      </c>
      <c r="Q51" s="18">
        <f>'Formato 6 a)'!C58</f>
        <v>0</v>
      </c>
      <c r="R51" s="18">
        <f>'Formato 6 a)'!D58</f>
        <v>11000000</v>
      </c>
      <c r="S51" s="18">
        <f>'Formato 6 a)'!E58</f>
        <v>0</v>
      </c>
      <c r="T51" s="18">
        <f>'Formato 6 a)'!F58</f>
        <v>0</v>
      </c>
      <c r="U51" s="18">
        <f>'Formato 6 a)'!G58</f>
        <v>11000000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11000000</v>
      </c>
      <c r="Q52" s="18">
        <f>'Formato 6 a)'!C59</f>
        <v>0</v>
      </c>
      <c r="R52" s="18">
        <f>'Formato 6 a)'!D59</f>
        <v>11000000</v>
      </c>
      <c r="S52" s="18">
        <f>'Formato 6 a)'!E59</f>
        <v>0</v>
      </c>
      <c r="T52" s="18">
        <f>'Formato 6 a)'!F59</f>
        <v>0</v>
      </c>
      <c r="U52" s="18">
        <f>'Formato 6 a)'!G59</f>
        <v>11000000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3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3</v>
      </c>
      <c r="S111">
        <f>'Formato 6 a)'!E119</f>
        <v>0</v>
      </c>
      <c r="T111">
        <f>'Formato 6 a)'!F119</f>
        <v>0</v>
      </c>
      <c r="U111">
        <f>'Formato 6 a)'!G119</f>
        <v>3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105236899.83000001</v>
      </c>
      <c r="Q150">
        <f>'Formato 6 a)'!C159</f>
        <v>0</v>
      </c>
      <c r="R150">
        <f>'Formato 6 a)'!D159</f>
        <v>105236899.82999998</v>
      </c>
      <c r="S150">
        <f>'Formato 6 a)'!E159</f>
        <v>16385703.459999999</v>
      </c>
      <c r="T150">
        <f>'Formato 6 a)'!F159</f>
        <v>16380763.899999999</v>
      </c>
      <c r="U150">
        <f>'Formato 6 a)'!G159</f>
        <v>88851196.370000005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9"/>
  <sheetViews>
    <sheetView showGridLines="0" zoomScale="90" zoomScaleNormal="90" workbookViewId="0">
      <selection activeCell="C37" sqref="C37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3" t="s">
        <v>3290</v>
      </c>
      <c r="B1" s="173"/>
      <c r="C1" s="173"/>
      <c r="D1" s="173"/>
      <c r="E1" s="173"/>
      <c r="F1" s="173"/>
      <c r="G1" s="173"/>
    </row>
    <row r="2" spans="1:7" ht="14.25" x14ac:dyDescent="0.45">
      <c r="A2" s="154" t="str">
        <f>ENTE_PUBLICO_A</f>
        <v>SISTEMA DE AGUA POTABLE Y ALCANTARILLADO DE SILAO, Gobierno del Estado de Guanajuato (a)</v>
      </c>
      <c r="B2" s="155"/>
      <c r="C2" s="155"/>
      <c r="D2" s="155"/>
      <c r="E2" s="155"/>
      <c r="F2" s="155"/>
      <c r="G2" s="156"/>
    </row>
    <row r="3" spans="1:7" x14ac:dyDescent="0.25">
      <c r="A3" s="157" t="s">
        <v>277</v>
      </c>
      <c r="B3" s="158"/>
      <c r="C3" s="158"/>
      <c r="D3" s="158"/>
      <c r="E3" s="158"/>
      <c r="F3" s="158"/>
      <c r="G3" s="159"/>
    </row>
    <row r="4" spans="1:7" x14ac:dyDescent="0.25">
      <c r="A4" s="157" t="s">
        <v>431</v>
      </c>
      <c r="B4" s="158"/>
      <c r="C4" s="158"/>
      <c r="D4" s="158"/>
      <c r="E4" s="158"/>
      <c r="F4" s="158"/>
      <c r="G4" s="159"/>
    </row>
    <row r="5" spans="1:7" ht="14.25" x14ac:dyDescent="0.45">
      <c r="A5" s="160" t="str">
        <f>TRIMESTRE</f>
        <v>Del 1 de enero al 30 de marzo de 2019 (b)</v>
      </c>
      <c r="B5" s="161"/>
      <c r="C5" s="161"/>
      <c r="D5" s="161"/>
      <c r="E5" s="161"/>
      <c r="F5" s="161"/>
      <c r="G5" s="162"/>
    </row>
    <row r="6" spans="1:7" ht="14.25" x14ac:dyDescent="0.45">
      <c r="A6" s="163" t="s">
        <v>118</v>
      </c>
      <c r="B6" s="164"/>
      <c r="C6" s="164"/>
      <c r="D6" s="164"/>
      <c r="E6" s="164"/>
      <c r="F6" s="164"/>
      <c r="G6" s="165"/>
    </row>
    <row r="7" spans="1:7" x14ac:dyDescent="0.25">
      <c r="A7" s="169" t="s">
        <v>0</v>
      </c>
      <c r="B7" s="171" t="s">
        <v>279</v>
      </c>
      <c r="C7" s="171"/>
      <c r="D7" s="171"/>
      <c r="E7" s="171"/>
      <c r="F7" s="171"/>
      <c r="G7" s="175" t="s">
        <v>280</v>
      </c>
    </row>
    <row r="8" spans="1:7" ht="30" x14ac:dyDescent="0.25">
      <c r="A8" s="170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4"/>
    </row>
    <row r="9" spans="1:7" ht="14.25" x14ac:dyDescent="0.45">
      <c r="A9" s="52" t="s">
        <v>440</v>
      </c>
      <c r="B9" s="59">
        <f>SUM(B10:GASTO_NE_FIN_01)</f>
        <v>105236899.83</v>
      </c>
      <c r="C9" s="59">
        <f>SUM(C10:GASTO_NE_FIN_02)</f>
        <v>9.0949470177292824E-13</v>
      </c>
      <c r="D9" s="59">
        <f>SUM(D10:GASTO_NE_FIN_03)</f>
        <v>105236899.83</v>
      </c>
      <c r="E9" s="59">
        <f>SUM(E10:GASTO_NE_FIN_04)</f>
        <v>16385703.460000001</v>
      </c>
      <c r="F9" s="59">
        <f>SUM(F10:GASTO_NE_FIN_05)</f>
        <v>16380763.9</v>
      </c>
      <c r="G9" s="59">
        <f>SUM(G10:GASTO_NE_FIN_06)</f>
        <v>88851196.370000005</v>
      </c>
    </row>
    <row r="10" spans="1:7" s="24" customFormat="1" x14ac:dyDescent="0.25">
      <c r="A10" s="24" t="s">
        <v>3305</v>
      </c>
      <c r="B10" s="60">
        <v>2294526.41</v>
      </c>
      <c r="C10" s="60">
        <v>0</v>
      </c>
      <c r="D10" s="60">
        <v>2294526.41</v>
      </c>
      <c r="E10" s="60">
        <v>367705.93</v>
      </c>
      <c r="F10" s="60">
        <v>367705.93</v>
      </c>
      <c r="G10" s="77">
        <f>D10-E10</f>
        <v>1926820.4800000002</v>
      </c>
    </row>
    <row r="11" spans="1:7" s="24" customFormat="1" x14ac:dyDescent="0.25">
      <c r="A11" s="24" t="s">
        <v>3306</v>
      </c>
      <c r="B11" s="60">
        <v>3568247.48</v>
      </c>
      <c r="C11" s="60">
        <v>0</v>
      </c>
      <c r="D11" s="60">
        <v>3568247.48</v>
      </c>
      <c r="E11" s="60">
        <v>643551.05000000005</v>
      </c>
      <c r="F11" s="60">
        <v>643551.05000000005</v>
      </c>
      <c r="G11" s="77">
        <f t="shared" ref="G11:G25" si="0">D11-E11</f>
        <v>2924696.4299999997</v>
      </c>
    </row>
    <row r="12" spans="1:7" s="24" customFormat="1" x14ac:dyDescent="0.25">
      <c r="A12" s="24" t="s">
        <v>3307</v>
      </c>
      <c r="B12" s="60">
        <v>1490300.04</v>
      </c>
      <c r="C12" s="60">
        <v>0</v>
      </c>
      <c r="D12" s="60">
        <v>1490300.04</v>
      </c>
      <c r="E12" s="60">
        <v>215417.06</v>
      </c>
      <c r="F12" s="60">
        <v>215417.06</v>
      </c>
      <c r="G12" s="77">
        <f t="shared" si="0"/>
        <v>1274882.98</v>
      </c>
    </row>
    <row r="13" spans="1:7" s="24" customFormat="1" x14ac:dyDescent="0.25">
      <c r="A13" s="24" t="s">
        <v>3308</v>
      </c>
      <c r="B13" s="60">
        <v>2133462.34</v>
      </c>
      <c r="C13" s="60">
        <v>0</v>
      </c>
      <c r="D13" s="60">
        <v>2133462.34</v>
      </c>
      <c r="E13" s="60">
        <v>353148.55</v>
      </c>
      <c r="F13" s="60">
        <v>353148.57</v>
      </c>
      <c r="G13" s="77">
        <f t="shared" si="0"/>
        <v>1780313.7899999998</v>
      </c>
    </row>
    <row r="14" spans="1:7" s="24" customFormat="1" x14ac:dyDescent="0.25">
      <c r="A14" s="24" t="s">
        <v>3309</v>
      </c>
      <c r="B14" s="60">
        <v>1122142.82</v>
      </c>
      <c r="C14" s="60">
        <v>-5069.2</v>
      </c>
      <c r="D14" s="60">
        <v>1117073.6200000001</v>
      </c>
      <c r="E14" s="60">
        <v>165109.28</v>
      </c>
      <c r="F14" s="60">
        <v>165109.28</v>
      </c>
      <c r="G14" s="77">
        <f t="shared" si="0"/>
        <v>951964.34000000008</v>
      </c>
    </row>
    <row r="15" spans="1:7" s="24" customFormat="1" x14ac:dyDescent="0.25">
      <c r="A15" s="24" t="s">
        <v>3310</v>
      </c>
      <c r="B15" s="60">
        <v>1154345.32</v>
      </c>
      <c r="C15" s="60">
        <v>0</v>
      </c>
      <c r="D15" s="60">
        <v>1154345.32</v>
      </c>
      <c r="E15" s="60">
        <v>105822.99</v>
      </c>
      <c r="F15" s="60">
        <v>105822.98</v>
      </c>
      <c r="G15" s="77">
        <f t="shared" si="0"/>
        <v>1048522.3300000001</v>
      </c>
    </row>
    <row r="16" spans="1:7" s="24" customFormat="1" x14ac:dyDescent="0.25">
      <c r="A16" s="149" t="s">
        <v>3311</v>
      </c>
      <c r="B16" s="60">
        <v>10286883.26</v>
      </c>
      <c r="C16" s="60">
        <v>0</v>
      </c>
      <c r="D16" s="60">
        <v>10286883.26</v>
      </c>
      <c r="E16" s="60">
        <v>1361170.45</v>
      </c>
      <c r="F16" s="60">
        <v>1356230.8</v>
      </c>
      <c r="G16" s="77">
        <f t="shared" si="0"/>
        <v>8925712.8100000005</v>
      </c>
    </row>
    <row r="17" spans="1:7" s="24" customFormat="1" x14ac:dyDescent="0.25">
      <c r="A17" s="24" t="s">
        <v>3312</v>
      </c>
      <c r="B17" s="60">
        <v>17316660.469999999</v>
      </c>
      <c r="C17" s="60">
        <v>0</v>
      </c>
      <c r="D17" s="60">
        <v>17316660.469999999</v>
      </c>
      <c r="E17" s="60">
        <v>1065542.25</v>
      </c>
      <c r="F17" s="60">
        <v>1065542.25</v>
      </c>
      <c r="G17" s="77">
        <f t="shared" si="0"/>
        <v>16251118.219999999</v>
      </c>
    </row>
    <row r="18" spans="1:7" s="24" customFormat="1" x14ac:dyDescent="0.25">
      <c r="A18" s="24" t="s">
        <v>3313</v>
      </c>
      <c r="B18" s="60">
        <v>16429634.27</v>
      </c>
      <c r="C18" s="60">
        <v>0</v>
      </c>
      <c r="D18" s="60">
        <v>16429634.27</v>
      </c>
      <c r="E18" s="60">
        <v>2676639.12</v>
      </c>
      <c r="F18" s="60">
        <v>2676639.12</v>
      </c>
      <c r="G18" s="77">
        <f t="shared" si="0"/>
        <v>13752995.149999999</v>
      </c>
    </row>
    <row r="19" spans="1:7" s="24" customFormat="1" x14ac:dyDescent="0.25">
      <c r="A19" s="24" t="s">
        <v>3314</v>
      </c>
      <c r="B19" s="60">
        <v>8270215.9100000001</v>
      </c>
      <c r="C19" s="60">
        <v>5069.2000000000007</v>
      </c>
      <c r="D19" s="60">
        <v>8275285.1100000003</v>
      </c>
      <c r="E19" s="60">
        <v>1887837.7</v>
      </c>
      <c r="F19" s="60">
        <v>1887837.78</v>
      </c>
      <c r="G19" s="77">
        <f t="shared" si="0"/>
        <v>6387447.4100000001</v>
      </c>
    </row>
    <row r="20" spans="1:7" s="24" customFormat="1" x14ac:dyDescent="0.25">
      <c r="A20" s="24" t="s">
        <v>3315</v>
      </c>
      <c r="B20" s="60">
        <v>1809243.17</v>
      </c>
      <c r="C20" s="60">
        <v>0</v>
      </c>
      <c r="D20" s="60">
        <v>1809243.17</v>
      </c>
      <c r="E20" s="60">
        <v>243385.16</v>
      </c>
      <c r="F20" s="60">
        <v>243385.16</v>
      </c>
      <c r="G20" s="77">
        <f t="shared" si="0"/>
        <v>1565858.01</v>
      </c>
    </row>
    <row r="21" spans="1:7" s="24" customFormat="1" x14ac:dyDescent="0.25">
      <c r="A21" s="24" t="s">
        <v>3316</v>
      </c>
      <c r="B21" s="60">
        <v>4739908.54</v>
      </c>
      <c r="C21" s="60">
        <v>0</v>
      </c>
      <c r="D21" s="60">
        <v>4739908.54</v>
      </c>
      <c r="E21" s="60">
        <v>1092939.83</v>
      </c>
      <c r="F21" s="60">
        <v>1092939.82</v>
      </c>
      <c r="G21" s="77">
        <f t="shared" si="0"/>
        <v>3646968.71</v>
      </c>
    </row>
    <row r="22" spans="1:7" s="24" customFormat="1" x14ac:dyDescent="0.25">
      <c r="A22" s="24" t="s">
        <v>3317</v>
      </c>
      <c r="B22" s="60">
        <v>1792923.85</v>
      </c>
      <c r="C22" s="60">
        <v>0</v>
      </c>
      <c r="D22" s="60">
        <v>1792923.85</v>
      </c>
      <c r="E22" s="60">
        <v>159093.65</v>
      </c>
      <c r="F22" s="60">
        <v>159093.65</v>
      </c>
      <c r="G22" s="77">
        <f t="shared" si="0"/>
        <v>1633830.2000000002</v>
      </c>
    </row>
    <row r="23" spans="1:7" s="24" customFormat="1" x14ac:dyDescent="0.25">
      <c r="A23" s="24" t="s">
        <v>3318</v>
      </c>
      <c r="B23" s="60">
        <v>24996730.52</v>
      </c>
      <c r="C23" s="60">
        <v>0</v>
      </c>
      <c r="D23" s="60">
        <v>24996730.52</v>
      </c>
      <c r="E23" s="60">
        <v>4462955.74</v>
      </c>
      <c r="F23" s="60">
        <v>4462955.76</v>
      </c>
      <c r="G23" s="77">
        <f t="shared" si="0"/>
        <v>20533774.780000001</v>
      </c>
    </row>
    <row r="24" spans="1:7" s="24" customFormat="1" x14ac:dyDescent="0.25">
      <c r="A24" s="24" t="s">
        <v>3319</v>
      </c>
      <c r="B24" s="60">
        <v>6331324.9199999999</v>
      </c>
      <c r="C24" s="60">
        <v>0</v>
      </c>
      <c r="D24" s="60">
        <v>6331324.9199999999</v>
      </c>
      <c r="E24" s="60">
        <v>1183713.1599999999</v>
      </c>
      <c r="F24" s="60">
        <v>1183713.1499999999</v>
      </c>
      <c r="G24" s="77">
        <f t="shared" si="0"/>
        <v>5147611.76</v>
      </c>
    </row>
    <row r="25" spans="1:7" s="24" customFormat="1" x14ac:dyDescent="0.25">
      <c r="A25" s="24" t="s">
        <v>3320</v>
      </c>
      <c r="B25" s="60">
        <v>1500350.51</v>
      </c>
      <c r="C25" s="60">
        <v>0</v>
      </c>
      <c r="D25" s="60">
        <v>1500350.51</v>
      </c>
      <c r="E25" s="60">
        <v>401671.54</v>
      </c>
      <c r="F25" s="60">
        <v>401671.54</v>
      </c>
      <c r="G25" s="77">
        <f t="shared" si="0"/>
        <v>1098678.97</v>
      </c>
    </row>
    <row r="26" spans="1:7" x14ac:dyDescent="0.25">
      <c r="A26" s="76" t="s">
        <v>686</v>
      </c>
      <c r="B26" s="54"/>
      <c r="C26" s="54"/>
      <c r="D26" s="54"/>
      <c r="E26" s="54"/>
      <c r="F26" s="54"/>
      <c r="G26" s="54"/>
    </row>
    <row r="27" spans="1:7" s="24" customFormat="1" x14ac:dyDescent="0.25">
      <c r="A27" s="55" t="s">
        <v>441</v>
      </c>
      <c r="B27" s="61">
        <f>SUM(B28:GASTO_E_FIN_01)</f>
        <v>0</v>
      </c>
      <c r="C27" s="61">
        <f>SUM(C28:GASTO_E_FIN_02)</f>
        <v>0</v>
      </c>
      <c r="D27" s="61">
        <f>SUM(D28:GASTO_E_FIN_03)</f>
        <v>0</v>
      </c>
      <c r="E27" s="61">
        <f>SUM(E28:GASTO_E_FIN_04)</f>
        <v>0</v>
      </c>
      <c r="F27" s="61">
        <f>SUM(F28:GASTO_E_FIN_05)</f>
        <v>0</v>
      </c>
      <c r="G27" s="61">
        <f>SUM(G28:GASTO_E_FIN_06)</f>
        <v>0</v>
      </c>
    </row>
    <row r="28" spans="1:7" s="24" customFormat="1" x14ac:dyDescent="0.25">
      <c r="A28" s="144" t="s">
        <v>432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f>D28-E28</f>
        <v>0</v>
      </c>
    </row>
    <row r="29" spans="1:7" s="24" customFormat="1" x14ac:dyDescent="0.25">
      <c r="A29" s="144" t="s">
        <v>433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 t="shared" ref="G29:G35" si="1">D29-E29</f>
        <v>0</v>
      </c>
    </row>
    <row r="30" spans="1:7" s="24" customFormat="1" x14ac:dyDescent="0.25">
      <c r="A30" s="144" t="s">
        <v>434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 t="shared" si="1"/>
        <v>0</v>
      </c>
    </row>
    <row r="31" spans="1:7" s="24" customFormat="1" x14ac:dyDescent="0.25">
      <c r="A31" s="144" t="s">
        <v>435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si="1"/>
        <v>0</v>
      </c>
    </row>
    <row r="32" spans="1:7" s="24" customFormat="1" x14ac:dyDescent="0.25">
      <c r="A32" s="144" t="s">
        <v>436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1"/>
        <v>0</v>
      </c>
    </row>
    <row r="33" spans="1:7" s="24" customFormat="1" x14ac:dyDescent="0.25">
      <c r="A33" s="144" t="s">
        <v>437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1"/>
        <v>0</v>
      </c>
    </row>
    <row r="34" spans="1:7" s="24" customFormat="1" x14ac:dyDescent="0.25">
      <c r="A34" s="144" t="s">
        <v>438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1"/>
        <v>0</v>
      </c>
    </row>
    <row r="35" spans="1:7" s="24" customFormat="1" x14ac:dyDescent="0.25">
      <c r="A35" s="144" t="s">
        <v>439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1"/>
        <v>0</v>
      </c>
    </row>
    <row r="36" spans="1:7" x14ac:dyDescent="0.25">
      <c r="A36" s="76" t="s">
        <v>686</v>
      </c>
      <c r="B36" s="54"/>
      <c r="C36" s="54"/>
      <c r="D36" s="54"/>
      <c r="E36" s="54"/>
      <c r="F36" s="54"/>
      <c r="G36" s="54"/>
    </row>
    <row r="37" spans="1:7" x14ac:dyDescent="0.25">
      <c r="A37" s="55" t="s">
        <v>360</v>
      </c>
      <c r="B37" s="61">
        <f>GASTO_NE_T1+GASTO_E_T1</f>
        <v>105236899.83</v>
      </c>
      <c r="C37" s="61">
        <f>GASTO_NE_T2+GASTO_E_T2</f>
        <v>9.0949470177292824E-13</v>
      </c>
      <c r="D37" s="61">
        <f>GASTO_NE_T3+GASTO_E_T3</f>
        <v>105236899.83</v>
      </c>
      <c r="E37" s="61">
        <f>GASTO_NE_T4+GASTO_E_T4</f>
        <v>16385703.460000001</v>
      </c>
      <c r="F37" s="61">
        <f>GASTO_NE_T5+GASTO_E_T5</f>
        <v>16380763.9</v>
      </c>
      <c r="G37" s="61">
        <f>GASTO_NE_T6+GASTO_E_T6</f>
        <v>88851196.370000005</v>
      </c>
    </row>
    <row r="38" spans="1:7" x14ac:dyDescent="0.25">
      <c r="A38" s="58"/>
      <c r="B38" s="65"/>
      <c r="C38" s="65"/>
      <c r="D38" s="65"/>
      <c r="E38" s="65"/>
      <c r="F38" s="65"/>
      <c r="G38" s="78"/>
    </row>
    <row r="39" spans="1:7" ht="14.25" hidden="1" x14ac:dyDescent="0.45">
      <c r="A39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37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105236899.83</v>
      </c>
      <c r="Q2" s="18">
        <f>GASTO_NE_T2</f>
        <v>9.0949470177292824E-13</v>
      </c>
      <c r="R2" s="18">
        <f>GASTO_NE_T3</f>
        <v>105236899.83</v>
      </c>
      <c r="S2" s="18">
        <f>GASTO_NE_T4</f>
        <v>16385703.460000001</v>
      </c>
      <c r="T2" s="18">
        <f>GASTO_NE_T5</f>
        <v>16380763.9</v>
      </c>
      <c r="U2" s="18">
        <f>GASTO_NE_T6</f>
        <v>88851196.370000005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105236899.83</v>
      </c>
      <c r="Q4" s="18">
        <f>TOTAL_E_T2</f>
        <v>9.0949470177292824E-13</v>
      </c>
      <c r="R4" s="18">
        <f>TOTAL_E_T3</f>
        <v>105236899.83</v>
      </c>
      <c r="S4" s="18">
        <f>TOTAL_E_T4</f>
        <v>16385703.460000001</v>
      </c>
      <c r="T4" s="18">
        <f>TOTAL_E_T5</f>
        <v>16380763.9</v>
      </c>
      <c r="U4" s="18">
        <f>TOTAL_E_T6</f>
        <v>88851196.370000005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activeCell="F78" sqref="F78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9" t="s">
        <v>3289</v>
      </c>
      <c r="B1" s="180"/>
      <c r="C1" s="180"/>
      <c r="D1" s="180"/>
      <c r="E1" s="180"/>
      <c r="F1" s="180"/>
      <c r="G1" s="180"/>
    </row>
    <row r="2" spans="1:7" ht="14.25" x14ac:dyDescent="0.45">
      <c r="A2" s="154" t="str">
        <f>ENTE_PUBLICO_A</f>
        <v>SISTEMA DE AGUA POTABLE Y ALCANTARILLADO DE SILAO, Gobierno del Estado de Guanajuato (a)</v>
      </c>
      <c r="B2" s="155"/>
      <c r="C2" s="155"/>
      <c r="D2" s="155"/>
      <c r="E2" s="155"/>
      <c r="F2" s="155"/>
      <c r="G2" s="156"/>
    </row>
    <row r="3" spans="1:7" x14ac:dyDescent="0.25">
      <c r="A3" s="157" t="s">
        <v>396</v>
      </c>
      <c r="B3" s="158"/>
      <c r="C3" s="158"/>
      <c r="D3" s="158"/>
      <c r="E3" s="158"/>
      <c r="F3" s="158"/>
      <c r="G3" s="159"/>
    </row>
    <row r="4" spans="1:7" x14ac:dyDescent="0.25">
      <c r="A4" s="157" t="s">
        <v>397</v>
      </c>
      <c r="B4" s="158"/>
      <c r="C4" s="158"/>
      <c r="D4" s="158"/>
      <c r="E4" s="158"/>
      <c r="F4" s="158"/>
      <c r="G4" s="159"/>
    </row>
    <row r="5" spans="1:7" ht="14.25" x14ac:dyDescent="0.45">
      <c r="A5" s="160" t="str">
        <f>TRIMESTRE</f>
        <v>Del 1 de enero al 30 de marzo de 2019 (b)</v>
      </c>
      <c r="B5" s="161"/>
      <c r="C5" s="161"/>
      <c r="D5" s="161"/>
      <c r="E5" s="161"/>
      <c r="F5" s="161"/>
      <c r="G5" s="162"/>
    </row>
    <row r="6" spans="1:7" ht="14.25" x14ac:dyDescent="0.45">
      <c r="A6" s="163" t="s">
        <v>118</v>
      </c>
      <c r="B6" s="164"/>
      <c r="C6" s="164"/>
      <c r="D6" s="164"/>
      <c r="E6" s="164"/>
      <c r="F6" s="164"/>
      <c r="G6" s="165"/>
    </row>
    <row r="7" spans="1:7" x14ac:dyDescent="0.25">
      <c r="A7" s="158" t="s">
        <v>0</v>
      </c>
      <c r="B7" s="163" t="s">
        <v>279</v>
      </c>
      <c r="C7" s="164"/>
      <c r="D7" s="164"/>
      <c r="E7" s="164"/>
      <c r="F7" s="165"/>
      <c r="G7" s="175" t="s">
        <v>3286</v>
      </c>
    </row>
    <row r="8" spans="1:7" ht="30.75" customHeight="1" x14ac:dyDescent="0.25">
      <c r="A8" s="158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4"/>
    </row>
    <row r="9" spans="1:7" ht="14.25" x14ac:dyDescent="0.45">
      <c r="A9" s="52" t="s">
        <v>363</v>
      </c>
      <c r="B9" s="70">
        <f>SUM(B10,B19,B27,B37)</f>
        <v>105236899.83</v>
      </c>
      <c r="C9" s="70">
        <f t="shared" ref="C9:G9" si="0">SUM(C10,C19,C27,C37)</f>
        <v>0</v>
      </c>
      <c r="D9" s="70">
        <f t="shared" si="0"/>
        <v>105236899.83</v>
      </c>
      <c r="E9" s="70">
        <f t="shared" si="0"/>
        <v>16385703.459999999</v>
      </c>
      <c r="F9" s="70">
        <f t="shared" si="0"/>
        <v>16380763.899999999</v>
      </c>
      <c r="G9" s="70">
        <f t="shared" si="0"/>
        <v>88851196.370000005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ht="14.25" x14ac:dyDescent="0.4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2">D12-E12</f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ht="14.25" x14ac:dyDescent="0.4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ht="14.25" x14ac:dyDescent="0.4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ht="14.25" x14ac:dyDescent="0.4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ht="14.25" x14ac:dyDescent="0.4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105236899.83</v>
      </c>
      <c r="C19" s="71">
        <f t="shared" ref="C19:F19" si="3">SUM(C20:C26)</f>
        <v>0</v>
      </c>
      <c r="D19" s="71">
        <f t="shared" si="3"/>
        <v>105236899.83</v>
      </c>
      <c r="E19" s="71">
        <f t="shared" si="3"/>
        <v>16385703.459999999</v>
      </c>
      <c r="F19" s="71">
        <f t="shared" si="3"/>
        <v>16380763.899999999</v>
      </c>
      <c r="G19" s="71">
        <f>SUM(G20:G26)</f>
        <v>88851196.370000005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>D20-E20</f>
        <v>0</v>
      </c>
    </row>
    <row r="21" spans="1:7" x14ac:dyDescent="0.25">
      <c r="A21" s="63" t="s">
        <v>375</v>
      </c>
      <c r="B21" s="71">
        <v>105236899.83</v>
      </c>
      <c r="C21" s="71">
        <v>0</v>
      </c>
      <c r="D21" s="71">
        <v>105236899.83</v>
      </c>
      <c r="E21" s="71">
        <v>16385703.459999999</v>
      </c>
      <c r="F21" s="71">
        <v>16380763.899999999</v>
      </c>
      <c r="G21" s="72">
        <f t="shared" ref="G21:G26" si="4">D21-E21</f>
        <v>88851196.370000005</v>
      </c>
    </row>
    <row r="22" spans="1:7" x14ac:dyDescent="0.2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si="4"/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 t="shared" si="4"/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 t="shared" si="4"/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 t="shared" si="4"/>
        <v>0</v>
      </c>
    </row>
    <row r="26" spans="1:7" x14ac:dyDescent="0.2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6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6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6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6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6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6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6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6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f t="shared" ref="G39:G41" si="8">D39-E39</f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f t="shared" si="8"/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f t="shared" si="8"/>
        <v>0</v>
      </c>
    </row>
    <row r="42" spans="1:7" x14ac:dyDescent="0.25">
      <c r="A42" s="69"/>
      <c r="B42" s="72"/>
      <c r="C42" s="72"/>
      <c r="D42" s="72">
        <v>0</v>
      </c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52" si="11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11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11"/>
        <v>0</v>
      </c>
    </row>
    <row r="49" spans="1:7" x14ac:dyDescent="0.25">
      <c r="A49" s="69" t="s">
        <v>369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72">
        <f t="shared" si="11"/>
        <v>0</v>
      </c>
    </row>
    <row r="50" spans="1:7" x14ac:dyDescent="0.25">
      <c r="A50" s="69" t="s">
        <v>370</v>
      </c>
      <c r="B50" s="72">
        <v>0</v>
      </c>
      <c r="C50" s="72">
        <v>0</v>
      </c>
      <c r="D50" s="72">
        <v>0</v>
      </c>
      <c r="E50" s="72">
        <v>0</v>
      </c>
      <c r="F50" s="72">
        <v>0</v>
      </c>
      <c r="G50" s="72">
        <f t="shared" si="11"/>
        <v>0</v>
      </c>
    </row>
    <row r="51" spans="1:7" x14ac:dyDescent="0.25">
      <c r="A51" s="69" t="s">
        <v>371</v>
      </c>
      <c r="B51" s="72">
        <v>0</v>
      </c>
      <c r="C51" s="72">
        <v>0</v>
      </c>
      <c r="D51" s="72">
        <v>0</v>
      </c>
      <c r="E51" s="72">
        <v>0</v>
      </c>
      <c r="F51" s="72">
        <v>0</v>
      </c>
      <c r="G51" s="72">
        <f t="shared" si="11"/>
        <v>0</v>
      </c>
    </row>
    <row r="52" spans="1:7" x14ac:dyDescent="0.25">
      <c r="A52" s="69" t="s">
        <v>372</v>
      </c>
      <c r="B52" s="72">
        <v>0</v>
      </c>
      <c r="C52" s="72">
        <v>0</v>
      </c>
      <c r="D52" s="72">
        <v>0</v>
      </c>
      <c r="E52" s="72">
        <v>0</v>
      </c>
      <c r="F52" s="72">
        <v>0</v>
      </c>
      <c r="G52" s="72">
        <f t="shared" si="11"/>
        <v>0</v>
      </c>
    </row>
    <row r="53" spans="1:7" x14ac:dyDescent="0.25">
      <c r="A53" s="53" t="s">
        <v>373</v>
      </c>
      <c r="B53" s="71">
        <v>0</v>
      </c>
      <c r="C53" s="71">
        <v>0</v>
      </c>
      <c r="D53" s="71">
        <f t="shared" ref="D53:G53" si="12">SUM(D54:D60)</f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3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3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3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3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3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3"/>
        <v>0</v>
      </c>
    </row>
    <row r="61" spans="1:7" x14ac:dyDescent="0.25">
      <c r="A61" s="53" t="s">
        <v>381</v>
      </c>
      <c r="B61" s="71">
        <v>0</v>
      </c>
      <c r="C61" s="71">
        <v>0</v>
      </c>
      <c r="D61" s="71">
        <v>0</v>
      </c>
      <c r="E61" s="71">
        <f t="shared" ref="E61:G61" si="14">SUM(E62:E70)</f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5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5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5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5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5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5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5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5"/>
        <v>0</v>
      </c>
    </row>
    <row r="71" spans="1:8" x14ac:dyDescent="0.25">
      <c r="A71" s="64" t="s">
        <v>3299</v>
      </c>
      <c r="B71" s="74">
        <v>0</v>
      </c>
      <c r="C71" s="74">
        <v>0</v>
      </c>
      <c r="D71" s="74">
        <v>0</v>
      </c>
      <c r="E71" s="74">
        <f t="shared" ref="E71:F71" si="16">SUM(E72:E75)</f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7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7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105236899.83</v>
      </c>
      <c r="C77" s="73">
        <f t="shared" ref="C77:F77" si="18">C43+C9</f>
        <v>0</v>
      </c>
      <c r="D77" s="73">
        <f t="shared" si="18"/>
        <v>105236899.83</v>
      </c>
      <c r="E77" s="73">
        <f t="shared" si="18"/>
        <v>16385703.459999999</v>
      </c>
      <c r="F77" s="73">
        <f t="shared" si="18"/>
        <v>16380763.899999999</v>
      </c>
      <c r="G77" s="73">
        <f>G43+G9</f>
        <v>88851196.370000005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105236899.83</v>
      </c>
      <c r="Q2" s="18">
        <f>'Formato 6 c)'!C9</f>
        <v>0</v>
      </c>
      <c r="R2" s="18">
        <f>'Formato 6 c)'!D9</f>
        <v>105236899.83</v>
      </c>
      <c r="S2" s="18">
        <f>'Formato 6 c)'!E9</f>
        <v>16385703.459999999</v>
      </c>
      <c r="T2" s="18">
        <f>'Formato 6 c)'!F9</f>
        <v>16380763.899999999</v>
      </c>
      <c r="U2" s="18">
        <f>'Formato 6 c)'!G9</f>
        <v>88851196.370000005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105236899.83</v>
      </c>
      <c r="Q12" s="18">
        <f>'Formato 6 c)'!C19</f>
        <v>0</v>
      </c>
      <c r="R12" s="18">
        <f>'Formato 6 c)'!D19</f>
        <v>105236899.83</v>
      </c>
      <c r="S12" s="18">
        <f>'Formato 6 c)'!E19</f>
        <v>16385703.459999999</v>
      </c>
      <c r="T12" s="18">
        <f>'Formato 6 c)'!F19</f>
        <v>16380763.899999999</v>
      </c>
      <c r="U12" s="18">
        <f>'Formato 6 c)'!G19</f>
        <v>88851196.370000005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105236899.83</v>
      </c>
      <c r="Q14" s="18">
        <f>'Formato 6 c)'!C21</f>
        <v>0</v>
      </c>
      <c r="R14" s="18">
        <f>'Formato 6 c)'!D21</f>
        <v>105236899.83</v>
      </c>
      <c r="S14" s="18">
        <f>'Formato 6 c)'!E21</f>
        <v>16385703.459999999</v>
      </c>
      <c r="T14" s="18">
        <f>'Formato 6 c)'!F21</f>
        <v>16380763.899999999</v>
      </c>
      <c r="U14" s="18">
        <f>'Formato 6 c)'!G21</f>
        <v>88851196.370000005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105236899.83</v>
      </c>
      <c r="Q68" s="18">
        <f>'Formato 6 c)'!C77</f>
        <v>0</v>
      </c>
      <c r="R68" s="18">
        <f>'Formato 6 c)'!D77</f>
        <v>105236899.83</v>
      </c>
      <c r="S68" s="18">
        <f>'Formato 6 c)'!E77</f>
        <v>16385703.459999999</v>
      </c>
      <c r="T68" s="18">
        <f>'Formato 6 c)'!F77</f>
        <v>16380763.899999999</v>
      </c>
      <c r="U68" s="18">
        <f>'Formato 6 c)'!G77</f>
        <v>88851196.370000005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DE AGUA POTABLE Y ALCANTARILLADO DE SILAO, Gobierno del Estado de Guanajuato</v>
      </c>
    </row>
    <row r="7" spans="2:3" ht="14.25" x14ac:dyDescent="0.45">
      <c r="C7" t="str">
        <f>CONCATENATE(ENTE_PUBLICO," (a)")</f>
        <v>SISTEMA DE AGUA POTABLE Y ALCANTARILLADO DE SILAO,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1164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Silao,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3302</v>
      </c>
    </row>
    <row r="15" spans="2:3" ht="14.25" x14ac:dyDescent="0.45">
      <c r="C15" s="24">
        <v>1</v>
      </c>
    </row>
    <row r="16" spans="2:3" ht="14.25" x14ac:dyDescent="0.45">
      <c r="C16" s="24" t="s">
        <v>3303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x14ac:dyDescent="0.2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activeCell="F32" sqref="F32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3" t="s">
        <v>3287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ENTE_PUBLICO_A</f>
        <v>SISTEMA DE AGUA POTABLE Y ALCANTARILLADO DE SILAO, Gobierno del Estado de Guanajuato (a)</v>
      </c>
      <c r="B2" s="155"/>
      <c r="C2" s="155"/>
      <c r="D2" s="155"/>
      <c r="E2" s="155"/>
      <c r="F2" s="155"/>
      <c r="G2" s="156"/>
    </row>
    <row r="3" spans="1:7" x14ac:dyDescent="0.25">
      <c r="A3" s="160" t="s">
        <v>277</v>
      </c>
      <c r="B3" s="161"/>
      <c r="C3" s="161"/>
      <c r="D3" s="161"/>
      <c r="E3" s="161"/>
      <c r="F3" s="161"/>
      <c r="G3" s="162"/>
    </row>
    <row r="4" spans="1:7" x14ac:dyDescent="0.25">
      <c r="A4" s="160" t="s">
        <v>399</v>
      </c>
      <c r="B4" s="161"/>
      <c r="C4" s="161"/>
      <c r="D4" s="161"/>
      <c r="E4" s="161"/>
      <c r="F4" s="161"/>
      <c r="G4" s="162"/>
    </row>
    <row r="5" spans="1:7" ht="14.25" x14ac:dyDescent="0.45">
      <c r="A5" s="160" t="str">
        <f>TRIMESTRE</f>
        <v>Del 1 de enero al 30 de marzo de 2019 (b)</v>
      </c>
      <c r="B5" s="161"/>
      <c r="C5" s="161"/>
      <c r="D5" s="161"/>
      <c r="E5" s="161"/>
      <c r="F5" s="161"/>
      <c r="G5" s="162"/>
    </row>
    <row r="6" spans="1:7" ht="14.25" x14ac:dyDescent="0.45">
      <c r="A6" s="163" t="s">
        <v>118</v>
      </c>
      <c r="B6" s="164"/>
      <c r="C6" s="164"/>
      <c r="D6" s="164"/>
      <c r="E6" s="164"/>
      <c r="F6" s="164"/>
      <c r="G6" s="165"/>
    </row>
    <row r="7" spans="1:7" x14ac:dyDescent="0.25">
      <c r="A7" s="169" t="s">
        <v>361</v>
      </c>
      <c r="B7" s="174" t="s">
        <v>279</v>
      </c>
      <c r="C7" s="174"/>
      <c r="D7" s="174"/>
      <c r="E7" s="174"/>
      <c r="F7" s="174"/>
      <c r="G7" s="174" t="s">
        <v>280</v>
      </c>
    </row>
    <row r="8" spans="1:7" ht="29.25" customHeight="1" x14ac:dyDescent="0.25">
      <c r="A8" s="170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1"/>
    </row>
    <row r="9" spans="1:7" ht="14.25" x14ac:dyDescent="0.45">
      <c r="A9" s="52" t="s">
        <v>400</v>
      </c>
      <c r="B9" s="66">
        <f>SUM(B10,B11,B12,B15,B16,B19)</f>
        <v>49173893.299999997</v>
      </c>
      <c r="C9" s="66">
        <f t="shared" ref="C9:F9" si="0">SUM(C10,C11,C12,C15,C16,C19)</f>
        <v>0</v>
      </c>
      <c r="D9" s="66">
        <f t="shared" si="0"/>
        <v>49173893.299999997</v>
      </c>
      <c r="E9" s="66">
        <f t="shared" si="0"/>
        <v>9556005.6199999992</v>
      </c>
      <c r="F9" s="66">
        <f t="shared" si="0"/>
        <v>9556005.6199999992</v>
      </c>
      <c r="G9" s="66">
        <f>SUM(G10,G11,G12,G15,G16,G19)</f>
        <v>39617887.68</v>
      </c>
    </row>
    <row r="10" spans="1:7" x14ac:dyDescent="0.25">
      <c r="A10" s="53" t="s">
        <v>401</v>
      </c>
      <c r="B10" s="67">
        <v>49173893.299999997</v>
      </c>
      <c r="C10" s="67">
        <v>0</v>
      </c>
      <c r="D10" s="67">
        <v>49173893.299999997</v>
      </c>
      <c r="E10" s="67">
        <v>9556005.6199999992</v>
      </c>
      <c r="F10" s="67">
        <v>9556005.6199999992</v>
      </c>
      <c r="G10" s="67">
        <f>D10-E10</f>
        <v>39617887.68</v>
      </c>
    </row>
    <row r="11" spans="1:7" ht="14.25" x14ac:dyDescent="0.4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f t="shared" ref="G24" si="5">G25+G26</f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v>0</v>
      </c>
      <c r="C28" s="67">
        <v>0</v>
      </c>
      <c r="D28" s="67">
        <v>0</v>
      </c>
      <c r="E28" s="67">
        <v>0</v>
      </c>
      <c r="F28" s="67">
        <v>0</v>
      </c>
      <c r="G28" s="67">
        <f t="shared" ref="G28" si="7">G29+G30</f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49173893.299999997</v>
      </c>
      <c r="C33" s="66">
        <f t="shared" ref="C33:G33" si="9">C21+C9</f>
        <v>0</v>
      </c>
      <c r="D33" s="66">
        <f t="shared" si="9"/>
        <v>49173893.299999997</v>
      </c>
      <c r="E33" s="66">
        <f t="shared" si="9"/>
        <v>9556005.6199999992</v>
      </c>
      <c r="F33" s="66">
        <f t="shared" si="9"/>
        <v>9556005.6199999992</v>
      </c>
      <c r="G33" s="66">
        <f t="shared" si="9"/>
        <v>39617887.68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49173893.299999997</v>
      </c>
      <c r="Q2" s="18">
        <f>'Formato 6 d)'!C9</f>
        <v>0</v>
      </c>
      <c r="R2" s="18">
        <f>'Formato 6 d)'!D9</f>
        <v>49173893.299999997</v>
      </c>
      <c r="S2" s="18">
        <f>'Formato 6 d)'!E9</f>
        <v>9556005.6199999992</v>
      </c>
      <c r="T2" s="18">
        <f>'Formato 6 d)'!F9</f>
        <v>9556005.6199999992</v>
      </c>
      <c r="U2" s="18">
        <f>'Formato 6 d)'!G9</f>
        <v>39617887.68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49173893.299999997</v>
      </c>
      <c r="Q3" s="18">
        <f>'Formato 6 d)'!C10</f>
        <v>0</v>
      </c>
      <c r="R3" s="18">
        <f>'Formato 6 d)'!D10</f>
        <v>49173893.299999997</v>
      </c>
      <c r="S3" s="18">
        <f>'Formato 6 d)'!E10</f>
        <v>9556005.6199999992</v>
      </c>
      <c r="T3" s="18">
        <f>'Formato 6 d)'!F10</f>
        <v>9556005.6199999992</v>
      </c>
      <c r="U3" s="18">
        <f>'Formato 6 d)'!G10</f>
        <v>39617887.68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49173893.299999997</v>
      </c>
      <c r="Q24" s="18">
        <f>'Formato 6 d)'!C33</f>
        <v>0</v>
      </c>
      <c r="R24" s="18">
        <f>'Formato 6 d)'!D33</f>
        <v>49173893.299999997</v>
      </c>
      <c r="S24" s="18">
        <f>'Formato 6 d)'!E33</f>
        <v>9556005.6199999992</v>
      </c>
      <c r="T24" s="18">
        <f>'Formato 6 d)'!F33</f>
        <v>9556005.6199999992</v>
      </c>
      <c r="U24" s="18">
        <f>'Formato 6 d)'!G33</f>
        <v>39617887.68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13" zoomScale="85" zoomScaleNormal="85" zoomScalePageLayoutView="90" workbookViewId="0">
      <selection activeCell="G37" sqref="G37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72" t="s">
        <v>413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ENTIDAD</f>
        <v>Municipio de Silao, Gobierno del Estado de Guanajuato</v>
      </c>
      <c r="B2" s="155"/>
      <c r="C2" s="155"/>
      <c r="D2" s="155"/>
      <c r="E2" s="155"/>
      <c r="F2" s="155"/>
      <c r="G2" s="156"/>
    </row>
    <row r="3" spans="1:7" ht="14.25" x14ac:dyDescent="0.45">
      <c r="A3" s="157" t="s">
        <v>414</v>
      </c>
      <c r="B3" s="158"/>
      <c r="C3" s="158"/>
      <c r="D3" s="158"/>
      <c r="E3" s="158"/>
      <c r="F3" s="158"/>
      <c r="G3" s="159"/>
    </row>
    <row r="4" spans="1:7" ht="14.25" x14ac:dyDescent="0.45">
      <c r="A4" s="157" t="s">
        <v>118</v>
      </c>
      <c r="B4" s="158"/>
      <c r="C4" s="158"/>
      <c r="D4" s="158"/>
      <c r="E4" s="158"/>
      <c r="F4" s="158"/>
      <c r="G4" s="159"/>
    </row>
    <row r="5" spans="1:7" ht="14.25" x14ac:dyDescent="0.45">
      <c r="A5" s="157" t="s">
        <v>415</v>
      </c>
      <c r="B5" s="158"/>
      <c r="C5" s="158"/>
      <c r="D5" s="158"/>
      <c r="E5" s="158"/>
      <c r="F5" s="158"/>
      <c r="G5" s="159"/>
    </row>
    <row r="6" spans="1:7" x14ac:dyDescent="0.25">
      <c r="A6" s="169" t="s">
        <v>3288</v>
      </c>
      <c r="B6" s="51">
        <f>ANIO1P</f>
        <v>2020</v>
      </c>
      <c r="C6" s="182" t="str">
        <f>ANIO2P</f>
        <v>2021 (d)</v>
      </c>
      <c r="D6" s="182" t="str">
        <f>ANIO3P</f>
        <v>2022 (d)</v>
      </c>
      <c r="E6" s="182" t="str">
        <f>ANIO4P</f>
        <v>2023 (d)</v>
      </c>
      <c r="F6" s="182" t="str">
        <f>ANIO5P</f>
        <v>2024 (d)</v>
      </c>
      <c r="G6" s="182" t="str">
        <f>ANIO6P</f>
        <v>2025 (d)</v>
      </c>
    </row>
    <row r="7" spans="1:7" ht="48" customHeight="1" x14ac:dyDescent="0.25">
      <c r="A7" s="170"/>
      <c r="B7" s="88" t="s">
        <v>3291</v>
      </c>
      <c r="C7" s="183"/>
      <c r="D7" s="183"/>
      <c r="E7" s="183"/>
      <c r="F7" s="183"/>
      <c r="G7" s="183"/>
    </row>
    <row r="8" spans="1:7" x14ac:dyDescent="0.25">
      <c r="A8" s="52" t="s">
        <v>421</v>
      </c>
      <c r="B8" s="59">
        <f>SUM(B9:B20)</f>
        <v>110498744.8215</v>
      </c>
      <c r="C8" s="59">
        <f t="shared" ref="C8:G8" si="0">SUM(C9:C20)</f>
        <v>5524937.2410750007</v>
      </c>
      <c r="D8" s="59">
        <f t="shared" si="0"/>
        <v>116023682.062575</v>
      </c>
      <c r="E8" s="59">
        <f t="shared" si="0"/>
        <v>5801184.1031287499</v>
      </c>
      <c r="F8" s="59">
        <f t="shared" si="0"/>
        <v>121824866.16570376</v>
      </c>
      <c r="G8" s="59">
        <f t="shared" si="0"/>
        <v>0</v>
      </c>
    </row>
    <row r="9" spans="1:7" ht="14.25" x14ac:dyDescent="0.4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ht="14.25" x14ac:dyDescent="0.4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14.25" x14ac:dyDescent="0.4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98239321.614000008</v>
      </c>
      <c r="C12" s="60">
        <v>4911966.0807000007</v>
      </c>
      <c r="D12" s="60">
        <v>103151287.6947</v>
      </c>
      <c r="E12" s="60">
        <v>5157564.3847350003</v>
      </c>
      <c r="F12" s="60">
        <v>108308852.07943501</v>
      </c>
      <c r="G12" s="60">
        <v>0</v>
      </c>
    </row>
    <row r="13" spans="1:7" x14ac:dyDescent="0.25">
      <c r="A13" s="53" t="s">
        <v>220</v>
      </c>
      <c r="B13" s="60">
        <v>2047500</v>
      </c>
      <c r="C13" s="60">
        <v>102375</v>
      </c>
      <c r="D13" s="60">
        <v>2149875</v>
      </c>
      <c r="E13" s="60">
        <v>107493.75</v>
      </c>
      <c r="F13" s="60">
        <v>2257368.75</v>
      </c>
      <c r="G13" s="60">
        <v>0</v>
      </c>
    </row>
    <row r="14" spans="1:7" x14ac:dyDescent="0.25">
      <c r="A14" s="53" t="s">
        <v>221</v>
      </c>
      <c r="B14" s="60">
        <v>7221523.2075000005</v>
      </c>
      <c r="C14" s="60">
        <v>361076.16037500004</v>
      </c>
      <c r="D14" s="60">
        <v>7582599.3678750005</v>
      </c>
      <c r="E14" s="60">
        <v>379129.96839375002</v>
      </c>
      <c r="F14" s="60">
        <v>7961729.336268751</v>
      </c>
      <c r="G14" s="60">
        <v>0</v>
      </c>
    </row>
    <row r="15" spans="1:7" x14ac:dyDescent="0.25">
      <c r="A15" s="53" t="s">
        <v>417</v>
      </c>
      <c r="B15" s="60">
        <v>2990400</v>
      </c>
      <c r="C15" s="60">
        <v>149520</v>
      </c>
      <c r="D15" s="60">
        <v>3139920</v>
      </c>
      <c r="E15" s="60">
        <v>156996</v>
      </c>
      <c r="F15" s="60">
        <v>3296916</v>
      </c>
      <c r="G15" s="60">
        <v>0</v>
      </c>
    </row>
    <row r="16" spans="1:7" ht="14.25" x14ac:dyDescent="0.4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2990400</v>
      </c>
      <c r="C22" s="61">
        <f t="shared" ref="C22:G22" si="1">SUM(C23:C27)</f>
        <v>149520</v>
      </c>
      <c r="D22" s="61">
        <f t="shared" si="1"/>
        <v>3139920</v>
      </c>
      <c r="E22" s="61">
        <f t="shared" si="1"/>
        <v>156996</v>
      </c>
      <c r="F22" s="61">
        <f t="shared" si="1"/>
        <v>3296916</v>
      </c>
      <c r="G22" s="61">
        <f t="shared" si="1"/>
        <v>0</v>
      </c>
    </row>
    <row r="23" spans="1:7" x14ac:dyDescent="0.25">
      <c r="A23" s="53" t="s">
        <v>423</v>
      </c>
      <c r="B23" s="60">
        <v>2990400</v>
      </c>
      <c r="C23" s="60">
        <v>149520</v>
      </c>
      <c r="D23" s="60">
        <v>3139920</v>
      </c>
      <c r="E23" s="60">
        <v>156996</v>
      </c>
      <c r="F23" s="60">
        <v>3296916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113489144.8215</v>
      </c>
      <c r="C32" s="61">
        <f t="shared" ref="C32:F32" si="3">C29+C22+C8</f>
        <v>5674457.2410750007</v>
      </c>
      <c r="D32" s="61">
        <f t="shared" si="3"/>
        <v>119163602.062575</v>
      </c>
      <c r="E32" s="61">
        <f t="shared" si="3"/>
        <v>5958180.1031287499</v>
      </c>
      <c r="F32" s="61">
        <f t="shared" si="3"/>
        <v>125121782.16570376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v>0</v>
      </c>
      <c r="C37" s="61">
        <v>0</v>
      </c>
      <c r="D37" s="61">
        <f t="shared" ref="D37:F37" si="4">D36+D35</f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110498744.8215</v>
      </c>
      <c r="Q2" s="18">
        <f>'Formato 7 a)'!C8</f>
        <v>5524937.2410750007</v>
      </c>
      <c r="R2" s="18">
        <f>'Formato 7 a)'!D8</f>
        <v>116023682.062575</v>
      </c>
      <c r="S2" s="18">
        <f>'Formato 7 a)'!E8</f>
        <v>5801184.1031287499</v>
      </c>
      <c r="T2" s="18">
        <f>'Formato 7 a)'!F8</f>
        <v>121824866.16570376</v>
      </c>
      <c r="U2" s="18">
        <f>'Formato 7 a)'!G8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98239321.614000008</v>
      </c>
      <c r="Q6" s="18">
        <f>'Formato 7 a)'!C12</f>
        <v>4911966.0807000007</v>
      </c>
      <c r="R6" s="18">
        <f>'Formato 7 a)'!D12</f>
        <v>103151287.6947</v>
      </c>
      <c r="S6" s="18">
        <f>'Formato 7 a)'!E12</f>
        <v>5157564.3847350003</v>
      </c>
      <c r="T6" s="18">
        <f>'Formato 7 a)'!F12</f>
        <v>108308852.07943501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2047500</v>
      </c>
      <c r="Q7" s="18">
        <f>'Formato 7 a)'!C13</f>
        <v>102375</v>
      </c>
      <c r="R7" s="18">
        <f>'Formato 7 a)'!D13</f>
        <v>2149875</v>
      </c>
      <c r="S7" s="18">
        <f>'Formato 7 a)'!E13</f>
        <v>107493.75</v>
      </c>
      <c r="T7" s="18">
        <f>'Formato 7 a)'!F13</f>
        <v>2257368.75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7221523.2075000005</v>
      </c>
      <c r="Q8" s="18">
        <f>'Formato 7 a)'!C14</f>
        <v>361076.16037500004</v>
      </c>
      <c r="R8" s="18">
        <f>'Formato 7 a)'!D14</f>
        <v>7582599.3678750005</v>
      </c>
      <c r="S8" s="18">
        <f>'Formato 7 a)'!E14</f>
        <v>379129.96839375002</v>
      </c>
      <c r="T8" s="18">
        <f>'Formato 7 a)'!F14</f>
        <v>7961729.336268751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2990400</v>
      </c>
      <c r="Q9" s="18">
        <f>'Formato 7 a)'!C15</f>
        <v>149520</v>
      </c>
      <c r="R9" s="18">
        <f>'Formato 7 a)'!D15</f>
        <v>3139920</v>
      </c>
      <c r="S9" s="18">
        <f>'Formato 7 a)'!E15</f>
        <v>156996</v>
      </c>
      <c r="T9" s="18">
        <f>'Formato 7 a)'!F15</f>
        <v>3296916</v>
      </c>
      <c r="U9" s="18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2990400</v>
      </c>
      <c r="Q15" s="18">
        <f>'Formato 7 a)'!C22</f>
        <v>149520</v>
      </c>
      <c r="R15" s="18">
        <f>'Formato 7 a)'!D22</f>
        <v>3139920</v>
      </c>
      <c r="S15" s="18">
        <f>'Formato 7 a)'!E22</f>
        <v>156996</v>
      </c>
      <c r="T15" s="18">
        <f>'Formato 7 a)'!F22</f>
        <v>3296916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2990400</v>
      </c>
      <c r="Q16" s="18">
        <f>'Formato 7 a)'!C23</f>
        <v>149520</v>
      </c>
      <c r="R16" s="18">
        <f>'Formato 7 a)'!D23</f>
        <v>3139920</v>
      </c>
      <c r="S16" s="18">
        <f>'Formato 7 a)'!E23</f>
        <v>156996</v>
      </c>
      <c r="T16" s="18">
        <f>'Formato 7 a)'!F23</f>
        <v>3296916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113489144.8215</v>
      </c>
      <c r="Q23" s="18">
        <f>'Formato 7 a)'!C32</f>
        <v>5674457.2410750007</v>
      </c>
      <c r="R23" s="18">
        <f>'Formato 7 a)'!D32</f>
        <v>119163602.062575</v>
      </c>
      <c r="S23" s="18">
        <f>'Formato 7 a)'!E32</f>
        <v>5958180.1031287499</v>
      </c>
      <c r="T23" s="18">
        <f>'Formato 7 a)'!F32</f>
        <v>125121782.16570376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G29" sqref="G29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72" t="s">
        <v>451</v>
      </c>
      <c r="B1" s="172"/>
      <c r="C1" s="172"/>
      <c r="D1" s="172"/>
      <c r="E1" s="172"/>
      <c r="F1" s="172"/>
      <c r="G1" s="172"/>
    </row>
    <row r="2" spans="1:7" customFormat="1" ht="14.25" x14ac:dyDescent="0.45">
      <c r="A2" s="154" t="str">
        <f>ENTIDAD</f>
        <v>Municipio de Silao, Gobierno del Estado de Guanajuato</v>
      </c>
      <c r="B2" s="155"/>
      <c r="C2" s="155"/>
      <c r="D2" s="155"/>
      <c r="E2" s="155"/>
      <c r="F2" s="155"/>
      <c r="G2" s="156"/>
    </row>
    <row r="3" spans="1:7" customFormat="1" ht="14.25" x14ac:dyDescent="0.45">
      <c r="A3" s="157" t="s">
        <v>452</v>
      </c>
      <c r="B3" s="158"/>
      <c r="C3" s="158"/>
      <c r="D3" s="158"/>
      <c r="E3" s="158"/>
      <c r="F3" s="158"/>
      <c r="G3" s="159"/>
    </row>
    <row r="4" spans="1:7" customFormat="1" ht="14.25" x14ac:dyDescent="0.45">
      <c r="A4" s="157" t="s">
        <v>118</v>
      </c>
      <c r="B4" s="158"/>
      <c r="C4" s="158"/>
      <c r="D4" s="158"/>
      <c r="E4" s="158"/>
      <c r="F4" s="158"/>
      <c r="G4" s="159"/>
    </row>
    <row r="5" spans="1:7" customFormat="1" ht="14.25" x14ac:dyDescent="0.45">
      <c r="A5" s="157" t="s">
        <v>415</v>
      </c>
      <c r="B5" s="158"/>
      <c r="C5" s="158"/>
      <c r="D5" s="158"/>
      <c r="E5" s="158"/>
      <c r="F5" s="158"/>
      <c r="G5" s="159"/>
    </row>
    <row r="6" spans="1:7" customFormat="1" x14ac:dyDescent="0.25">
      <c r="A6" s="184" t="s">
        <v>3142</v>
      </c>
      <c r="B6" s="51">
        <f>ANIO1P</f>
        <v>2020</v>
      </c>
      <c r="C6" s="182" t="str">
        <f>ANIO2P</f>
        <v>2021 (d)</v>
      </c>
      <c r="D6" s="182" t="str">
        <f>ANIO3P</f>
        <v>2022 (d)</v>
      </c>
      <c r="E6" s="182" t="str">
        <f>ANIO4P</f>
        <v>2023 (d)</v>
      </c>
      <c r="F6" s="182" t="str">
        <f>ANIO5P</f>
        <v>2024 (d)</v>
      </c>
      <c r="G6" s="182" t="str">
        <f>ANIO6P</f>
        <v>2025 (d)</v>
      </c>
    </row>
    <row r="7" spans="1:7" customFormat="1" ht="48" customHeight="1" x14ac:dyDescent="0.25">
      <c r="A7" s="185"/>
      <c r="B7" s="88" t="s">
        <v>3291</v>
      </c>
      <c r="C7" s="183"/>
      <c r="D7" s="183"/>
      <c r="E7" s="183"/>
      <c r="F7" s="183"/>
      <c r="G7" s="183"/>
    </row>
    <row r="8" spans="1:7" x14ac:dyDescent="0.25">
      <c r="A8" s="52" t="s">
        <v>453</v>
      </c>
      <c r="B8" s="59">
        <f>SUM(B9:B17)</f>
        <v>110498744.82149999</v>
      </c>
      <c r="C8" s="59">
        <f t="shared" ref="C8:G8" si="0">SUM(C9:C17)</f>
        <v>116023682.062575</v>
      </c>
      <c r="D8" s="59">
        <f t="shared" si="0"/>
        <v>121824866.16570376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>
        <v>51632587.964999996</v>
      </c>
      <c r="C9" s="60">
        <v>54214217.363249995</v>
      </c>
      <c r="D9" s="60">
        <v>56924928.231412493</v>
      </c>
      <c r="E9" s="60">
        <v>0</v>
      </c>
      <c r="F9" s="60">
        <v>0</v>
      </c>
      <c r="G9" s="60">
        <v>0</v>
      </c>
    </row>
    <row r="10" spans="1:7" x14ac:dyDescent="0.25">
      <c r="A10" s="53" t="s">
        <v>455</v>
      </c>
      <c r="B10" s="60">
        <v>11845787.5725</v>
      </c>
      <c r="C10" s="60">
        <v>12438076.951125</v>
      </c>
      <c r="D10" s="60">
        <v>13059980.79868125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456</v>
      </c>
      <c r="B11" s="60">
        <v>32834301.633000001</v>
      </c>
      <c r="C11" s="60">
        <v>34476016.714650005</v>
      </c>
      <c r="D11" s="60">
        <v>36199817.550382502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457</v>
      </c>
      <c r="B12" s="60">
        <v>415800</v>
      </c>
      <c r="C12" s="60">
        <v>436590</v>
      </c>
      <c r="D12" s="60">
        <v>458419.5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458</v>
      </c>
      <c r="B13" s="60">
        <v>2220267.6510000001</v>
      </c>
      <c r="C13" s="60">
        <v>2331281.0335500003</v>
      </c>
      <c r="D13" s="60">
        <v>2447845.0852275002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11550000</v>
      </c>
      <c r="C14" s="60">
        <v>12127500</v>
      </c>
      <c r="D14" s="60">
        <v>12733875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F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110498744.82149999</v>
      </c>
      <c r="C30" s="61">
        <f t="shared" ref="C30:G30" si="2">C8+C19</f>
        <v>116023682.062575</v>
      </c>
      <c r="D30" s="61">
        <f t="shared" si="2"/>
        <v>121824866.16570376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110498744.82149999</v>
      </c>
      <c r="Q2" s="18">
        <f>'Formato 7 b)'!C8</f>
        <v>116023682.062575</v>
      </c>
      <c r="R2" s="18">
        <f>'Formato 7 b)'!D8</f>
        <v>121824866.16570376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51632587.964999996</v>
      </c>
      <c r="Q3" s="18">
        <f>'Formato 7 b)'!C9</f>
        <v>54214217.363249995</v>
      </c>
      <c r="R3" s="18">
        <f>'Formato 7 b)'!D9</f>
        <v>56924928.231412493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11845787.5725</v>
      </c>
      <c r="Q4" s="18">
        <f>'Formato 7 b)'!C10</f>
        <v>12438076.951125</v>
      </c>
      <c r="R4" s="18">
        <f>'Formato 7 b)'!D10</f>
        <v>13059980.79868125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32834301.633000001</v>
      </c>
      <c r="Q5" s="18">
        <f>'Formato 7 b)'!C11</f>
        <v>34476016.714650005</v>
      </c>
      <c r="R5" s="18">
        <f>'Formato 7 b)'!D11</f>
        <v>36199817.550382502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415800</v>
      </c>
      <c r="Q6" s="18">
        <f>'Formato 7 b)'!C12</f>
        <v>436590</v>
      </c>
      <c r="R6" s="18">
        <f>'Formato 7 b)'!D12</f>
        <v>458419.5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2220267.6510000001</v>
      </c>
      <c r="Q7" s="18">
        <f>'Formato 7 b)'!C13</f>
        <v>2331281.0335500003</v>
      </c>
      <c r="R7" s="18">
        <f>'Formato 7 b)'!D13</f>
        <v>2447845.0852275002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11550000</v>
      </c>
      <c r="Q8" s="18">
        <f>'Formato 7 b)'!C14</f>
        <v>12127500</v>
      </c>
      <c r="R8" s="18">
        <f>'Formato 7 b)'!D14</f>
        <v>12733875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110498744.82149999</v>
      </c>
      <c r="Q22" s="18">
        <f>'Formato 7 b)'!C30</f>
        <v>116023682.062575</v>
      </c>
      <c r="R22" s="18">
        <f>'Formato 7 b)'!D30</f>
        <v>121824866.16570376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zoomScale="90" zoomScaleNormal="90" workbookViewId="0">
      <selection activeCell="G22" sqref="G22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2" t="s">
        <v>466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ENTIDAD</f>
        <v>Municipio de Silao, Gobierno del Estado de Guanajuato</v>
      </c>
      <c r="B2" s="155"/>
      <c r="C2" s="155"/>
      <c r="D2" s="155"/>
      <c r="E2" s="155"/>
      <c r="F2" s="155"/>
      <c r="G2" s="156"/>
    </row>
    <row r="3" spans="1:7" ht="14.25" x14ac:dyDescent="0.45">
      <c r="A3" s="157" t="s">
        <v>467</v>
      </c>
      <c r="B3" s="158"/>
      <c r="C3" s="158"/>
      <c r="D3" s="158"/>
      <c r="E3" s="158"/>
      <c r="F3" s="158"/>
      <c r="G3" s="159"/>
    </row>
    <row r="4" spans="1:7" ht="14.25" x14ac:dyDescent="0.45">
      <c r="A4" s="163" t="s">
        <v>118</v>
      </c>
      <c r="B4" s="164"/>
      <c r="C4" s="164"/>
      <c r="D4" s="164"/>
      <c r="E4" s="164"/>
      <c r="F4" s="164"/>
      <c r="G4" s="165"/>
    </row>
    <row r="5" spans="1:7" x14ac:dyDescent="0.25">
      <c r="A5" s="189" t="s">
        <v>3288</v>
      </c>
      <c r="B5" s="187" t="str">
        <f>ANIO5R</f>
        <v>2014 ¹ (c)</v>
      </c>
      <c r="C5" s="187" t="str">
        <f>ANIO4R</f>
        <v>2015 ¹ (c)</v>
      </c>
      <c r="D5" s="187" t="str">
        <f>ANIO3R</f>
        <v>2016 ¹ (c)</v>
      </c>
      <c r="E5" s="187" t="str">
        <f>ANIO2R</f>
        <v>2017 ¹ (c)</v>
      </c>
      <c r="F5" s="187" t="str">
        <f>ANIO1R</f>
        <v>2018 ¹ (c)</v>
      </c>
      <c r="G5" s="51">
        <f>ANIO_INFORME</f>
        <v>2019</v>
      </c>
    </row>
    <row r="6" spans="1:7" ht="32.1" customHeight="1" x14ac:dyDescent="0.25">
      <c r="A6" s="190"/>
      <c r="B6" s="188"/>
      <c r="C6" s="188"/>
      <c r="D6" s="188"/>
      <c r="E6" s="188"/>
      <c r="F6" s="188"/>
      <c r="G6" s="88" t="s">
        <v>3294</v>
      </c>
    </row>
    <row r="7" spans="1:7" x14ac:dyDescent="0.25">
      <c r="A7" s="52" t="s">
        <v>468</v>
      </c>
      <c r="B7" s="59">
        <f>SUM(B8:B19)</f>
        <v>65486845.519999996</v>
      </c>
      <c r="C7" s="59">
        <f t="shared" ref="C7:G7" si="0">SUM(C8:C19)</f>
        <v>69625864.700000003</v>
      </c>
      <c r="D7" s="59">
        <f t="shared" si="0"/>
        <v>84697636.979999989</v>
      </c>
      <c r="E7" s="59">
        <f t="shared" si="0"/>
        <v>89744469.290000007</v>
      </c>
      <c r="F7" s="59">
        <f t="shared" si="0"/>
        <v>99731008.079999998</v>
      </c>
      <c r="G7" s="59">
        <f t="shared" si="0"/>
        <v>102388899.83000001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62328527.049999997</v>
      </c>
      <c r="C11" s="60">
        <v>66108500.07</v>
      </c>
      <c r="D11" s="60">
        <v>82411273.599999994</v>
      </c>
      <c r="E11" s="60">
        <v>84626471.629999995</v>
      </c>
      <c r="F11" s="60">
        <v>95440142.400000006</v>
      </c>
      <c r="G11" s="60">
        <v>93561258.680000007</v>
      </c>
    </row>
    <row r="12" spans="1:7" x14ac:dyDescent="0.25">
      <c r="A12" s="53" t="s">
        <v>473</v>
      </c>
      <c r="B12" s="60">
        <v>263377.23</v>
      </c>
      <c r="C12" s="60">
        <v>235545.32</v>
      </c>
      <c r="D12" s="60">
        <v>693429</v>
      </c>
      <c r="E12" s="60">
        <v>1787832.61</v>
      </c>
      <c r="F12" s="60">
        <v>2775297.16</v>
      </c>
      <c r="G12" s="60">
        <v>1950000</v>
      </c>
    </row>
    <row r="13" spans="1:7" x14ac:dyDescent="0.25">
      <c r="A13" s="56" t="s">
        <v>474</v>
      </c>
      <c r="B13" s="60">
        <v>2894941.24</v>
      </c>
      <c r="C13" s="60">
        <v>2114175.0299999998</v>
      </c>
      <c r="D13" s="60">
        <v>1589816.24</v>
      </c>
      <c r="E13" s="60">
        <v>1464235.26</v>
      </c>
      <c r="F13" s="60">
        <v>1515568.52</v>
      </c>
      <c r="G13" s="60">
        <v>6877641.1500000004</v>
      </c>
    </row>
    <row r="14" spans="1:7" x14ac:dyDescent="0.25">
      <c r="A14" s="53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478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479</v>
      </c>
      <c r="B19" s="60">
        <v>0</v>
      </c>
      <c r="C19" s="60">
        <v>1167644.28</v>
      </c>
      <c r="D19" s="60">
        <v>3118.14</v>
      </c>
      <c r="E19" s="60">
        <v>1865929.79</v>
      </c>
      <c r="F19" s="60">
        <v>0</v>
      </c>
      <c r="G19" s="60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1809173</v>
      </c>
      <c r="G21" s="61">
        <f t="shared" si="1"/>
        <v>2848000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1809173</v>
      </c>
      <c r="G22" s="60">
        <v>2848000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v>0</v>
      </c>
      <c r="C28" s="61">
        <f t="shared" ref="C28:E28" si="2">C29</f>
        <v>0</v>
      </c>
      <c r="D28" s="61">
        <f t="shared" si="2"/>
        <v>0</v>
      </c>
      <c r="E28" s="61">
        <f t="shared" si="2"/>
        <v>0</v>
      </c>
      <c r="F28" s="61">
        <v>0</v>
      </c>
      <c r="G28" s="61"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65486845.519999996</v>
      </c>
      <c r="C31" s="61">
        <f t="shared" ref="C31:G31" si="3">C7+C21+C28</f>
        <v>69625864.700000003</v>
      </c>
      <c r="D31" s="61">
        <f t="shared" si="3"/>
        <v>84697636.979999989</v>
      </c>
      <c r="E31" s="61">
        <f t="shared" si="3"/>
        <v>89744469.290000007</v>
      </c>
      <c r="F31" s="61">
        <f t="shared" si="3"/>
        <v>101540181.08</v>
      </c>
      <c r="G31" s="61">
        <f t="shared" si="3"/>
        <v>105236899.83000001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v>0</v>
      </c>
      <c r="C36" s="61">
        <v>0</v>
      </c>
      <c r="D36" s="61">
        <v>0</v>
      </c>
      <c r="E36" s="61">
        <f t="shared" ref="E36:G36" si="4">E34+E35</f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6" t="s">
        <v>3292</v>
      </c>
      <c r="B39" s="186"/>
      <c r="C39" s="186"/>
      <c r="D39" s="186"/>
      <c r="E39" s="186"/>
      <c r="F39" s="186"/>
      <c r="G39" s="186"/>
    </row>
    <row r="40" spans="1:7" ht="15" customHeight="1" x14ac:dyDescent="0.25">
      <c r="A40" s="186" t="s">
        <v>3293</v>
      </c>
      <c r="B40" s="186"/>
      <c r="C40" s="186"/>
      <c r="D40" s="186"/>
      <c r="E40" s="186"/>
      <c r="F40" s="186"/>
      <c r="G40" s="186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65486845.519999996</v>
      </c>
      <c r="Q2" s="18">
        <f>'Formato 7 c)'!C7</f>
        <v>69625864.700000003</v>
      </c>
      <c r="R2" s="18">
        <f>'Formato 7 c)'!D7</f>
        <v>84697636.979999989</v>
      </c>
      <c r="S2" s="18">
        <f>'Formato 7 c)'!E7</f>
        <v>89744469.290000007</v>
      </c>
      <c r="T2" s="18">
        <f>'Formato 7 c)'!F7</f>
        <v>99731008.079999998</v>
      </c>
      <c r="U2" s="18">
        <f>'Formato 7 c)'!G7</f>
        <v>102388899.83000001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62328527.049999997</v>
      </c>
      <c r="Q6" s="18">
        <f>'Formato 7 c)'!C11</f>
        <v>66108500.07</v>
      </c>
      <c r="R6" s="18">
        <f>'Formato 7 c)'!D11</f>
        <v>82411273.599999994</v>
      </c>
      <c r="S6" s="18">
        <f>'Formato 7 c)'!E11</f>
        <v>84626471.629999995</v>
      </c>
      <c r="T6" s="18">
        <f>'Formato 7 c)'!F11</f>
        <v>95440142.400000006</v>
      </c>
      <c r="U6" s="18">
        <f>'Formato 7 c)'!G11</f>
        <v>93561258.680000007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263377.23</v>
      </c>
      <c r="Q7" s="18">
        <f>'Formato 7 c)'!C12</f>
        <v>235545.32</v>
      </c>
      <c r="R7" s="18">
        <f>'Formato 7 c)'!D12</f>
        <v>693429</v>
      </c>
      <c r="S7" s="18">
        <f>'Formato 7 c)'!E12</f>
        <v>1787832.61</v>
      </c>
      <c r="T7" s="18">
        <f>'Formato 7 c)'!F12</f>
        <v>2775297.16</v>
      </c>
      <c r="U7" s="18">
        <f>'Formato 7 c)'!G12</f>
        <v>1950000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2894941.24</v>
      </c>
      <c r="Q8" s="18">
        <f>'Formato 7 c)'!C13</f>
        <v>2114175.0299999998</v>
      </c>
      <c r="R8" s="18">
        <f>'Formato 7 c)'!D13</f>
        <v>1589816.24</v>
      </c>
      <c r="S8" s="18">
        <f>'Formato 7 c)'!E13</f>
        <v>1464235.26</v>
      </c>
      <c r="T8" s="18">
        <f>'Formato 7 c)'!F13</f>
        <v>1515568.52</v>
      </c>
      <c r="U8" s="18">
        <f>'Formato 7 c)'!G13</f>
        <v>6877641.1500000004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1167644.28</v>
      </c>
      <c r="R14" s="18">
        <f>'Formato 7 c)'!D19</f>
        <v>3118.14</v>
      </c>
      <c r="S14" s="18">
        <f>'Formato 7 c)'!E19</f>
        <v>1865929.79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1809173</v>
      </c>
      <c r="U15" s="18">
        <f>'Formato 7 c)'!G21</f>
        <v>2848000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1809173</v>
      </c>
      <c r="U16" s="18">
        <f>'Formato 7 c)'!G22</f>
        <v>2848000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65486845.519999996</v>
      </c>
      <c r="Q23" s="18">
        <f>'Formato 7 c)'!C31</f>
        <v>69625864.700000003</v>
      </c>
      <c r="R23" s="18">
        <f>'Formato 7 c)'!D31</f>
        <v>84697636.979999989</v>
      </c>
      <c r="S23" s="18">
        <f>'Formato 7 c)'!E31</f>
        <v>89744469.290000007</v>
      </c>
      <c r="T23" s="18">
        <f>'Formato 7 c)'!F31</f>
        <v>101540181.08</v>
      </c>
      <c r="U23" s="18">
        <f>'Formato 7 c)'!G31</f>
        <v>105236899.83000001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G8" sqref="G8:G10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2" t="s">
        <v>490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ENTIDAD</f>
        <v>Municipio de Silao, Gobierno del Estado de Guanajuato</v>
      </c>
      <c r="B2" s="155"/>
      <c r="C2" s="155"/>
      <c r="D2" s="155"/>
      <c r="E2" s="155"/>
      <c r="F2" s="155"/>
      <c r="G2" s="156"/>
    </row>
    <row r="3" spans="1:7" ht="14.25" x14ac:dyDescent="0.45">
      <c r="A3" s="157" t="s">
        <v>491</v>
      </c>
      <c r="B3" s="158"/>
      <c r="C3" s="158"/>
      <c r="D3" s="158"/>
      <c r="E3" s="158"/>
      <c r="F3" s="158"/>
      <c r="G3" s="159"/>
    </row>
    <row r="4" spans="1:7" ht="14.25" x14ac:dyDescent="0.45">
      <c r="A4" s="163" t="s">
        <v>118</v>
      </c>
      <c r="B4" s="164"/>
      <c r="C4" s="164"/>
      <c r="D4" s="164"/>
      <c r="E4" s="164"/>
      <c r="F4" s="164"/>
      <c r="G4" s="165"/>
    </row>
    <row r="5" spans="1:7" x14ac:dyDescent="0.25">
      <c r="A5" s="191" t="s">
        <v>3142</v>
      </c>
      <c r="B5" s="187" t="str">
        <f>ANIO5R</f>
        <v>2014 ¹ (c)</v>
      </c>
      <c r="C5" s="187" t="str">
        <f>ANIO4R</f>
        <v>2015 ¹ (c)</v>
      </c>
      <c r="D5" s="187" t="str">
        <f>ANIO3R</f>
        <v>2016 ¹ (c)</v>
      </c>
      <c r="E5" s="187" t="str">
        <f>ANIO2R</f>
        <v>2017 ¹ (c)</v>
      </c>
      <c r="F5" s="187" t="str">
        <f>ANIO1R</f>
        <v>2018 ¹ (c)</v>
      </c>
      <c r="G5" s="51">
        <f>ANIO_INFORME</f>
        <v>2019</v>
      </c>
    </row>
    <row r="6" spans="1:7" ht="32.1" customHeight="1" x14ac:dyDescent="0.25">
      <c r="A6" s="192"/>
      <c r="B6" s="188"/>
      <c r="C6" s="188"/>
      <c r="D6" s="188"/>
      <c r="E6" s="188"/>
      <c r="F6" s="188"/>
      <c r="G6" s="88" t="s">
        <v>3295</v>
      </c>
    </row>
    <row r="7" spans="1:7" ht="14.25" x14ac:dyDescent="0.45">
      <c r="A7" s="52" t="s">
        <v>492</v>
      </c>
      <c r="B7" s="59">
        <f>SUM(B8:B16)</f>
        <v>57081044.060000002</v>
      </c>
      <c r="C7" s="59">
        <f t="shared" ref="C7:G7" si="0">SUM(C8:C16)</f>
        <v>59217302.390000001</v>
      </c>
      <c r="D7" s="59">
        <f t="shared" si="0"/>
        <v>60909669.969999999</v>
      </c>
      <c r="E7" s="59">
        <f t="shared" si="0"/>
        <v>71732190.609999999</v>
      </c>
      <c r="F7" s="59">
        <f t="shared" si="0"/>
        <v>73515099.26000002</v>
      </c>
      <c r="G7" s="59">
        <f t="shared" si="0"/>
        <v>16385703.459999999</v>
      </c>
    </row>
    <row r="8" spans="1:7" x14ac:dyDescent="0.25">
      <c r="A8" s="53" t="s">
        <v>454</v>
      </c>
      <c r="B8" s="60">
        <v>22761495.559999995</v>
      </c>
      <c r="C8" s="60">
        <v>25904082.899999999</v>
      </c>
      <c r="D8" s="60">
        <v>29024259.699999999</v>
      </c>
      <c r="E8" s="60">
        <v>32233850.539999995</v>
      </c>
      <c r="F8" s="60">
        <v>36885570.630000003</v>
      </c>
      <c r="G8" s="60">
        <v>9556005.6199999992</v>
      </c>
    </row>
    <row r="9" spans="1:7" x14ac:dyDescent="0.25">
      <c r="A9" s="53" t="s">
        <v>455</v>
      </c>
      <c r="B9" s="60">
        <v>6330613.879999999</v>
      </c>
      <c r="C9" s="60">
        <v>5007150.3900000006</v>
      </c>
      <c r="D9" s="60">
        <v>8151118.3000000017</v>
      </c>
      <c r="E9" s="60">
        <v>7437133.2899999991</v>
      </c>
      <c r="F9" s="60">
        <v>6295480.5699999994</v>
      </c>
      <c r="G9" s="60">
        <v>1469983.1700000002</v>
      </c>
    </row>
    <row r="10" spans="1:7" x14ac:dyDescent="0.25">
      <c r="A10" s="53" t="s">
        <v>456</v>
      </c>
      <c r="B10" s="60">
        <v>17988008.189999998</v>
      </c>
      <c r="C10" s="60">
        <v>19886995.440000001</v>
      </c>
      <c r="D10" s="60">
        <v>19438282.039999995</v>
      </c>
      <c r="E10" s="60">
        <v>24656986.060000002</v>
      </c>
      <c r="F10" s="60">
        <v>26323152.290000003</v>
      </c>
      <c r="G10" s="60">
        <v>5120484.3000000007</v>
      </c>
    </row>
    <row r="11" spans="1:7" x14ac:dyDescent="0.25">
      <c r="A11" s="53" t="s">
        <v>457</v>
      </c>
      <c r="B11" s="60">
        <v>194607.38</v>
      </c>
      <c r="C11" s="60">
        <v>224706.79</v>
      </c>
      <c r="D11" s="60">
        <v>308385.34999999998</v>
      </c>
      <c r="E11" s="60">
        <v>221531.38</v>
      </c>
      <c r="F11" s="60">
        <v>265237.93</v>
      </c>
      <c r="G11" s="60">
        <v>0</v>
      </c>
    </row>
    <row r="12" spans="1:7" x14ac:dyDescent="0.25">
      <c r="A12" s="53" t="s">
        <v>458</v>
      </c>
      <c r="B12" s="60">
        <v>6781977.7700000005</v>
      </c>
      <c r="C12" s="60">
        <v>3116903.68</v>
      </c>
      <c r="D12" s="60">
        <v>1670094.31</v>
      </c>
      <c r="E12" s="60">
        <v>2373255.86</v>
      </c>
      <c r="F12" s="60">
        <v>1381704.6099999999</v>
      </c>
      <c r="G12" s="60">
        <v>239230.37</v>
      </c>
    </row>
    <row r="13" spans="1:7" x14ac:dyDescent="0.25">
      <c r="A13" s="53" t="s">
        <v>459</v>
      </c>
      <c r="B13" s="60">
        <v>3024341.28</v>
      </c>
      <c r="C13" s="60">
        <v>5077463.1899999995</v>
      </c>
      <c r="D13" s="60">
        <v>2317530.27</v>
      </c>
      <c r="E13" s="60">
        <v>4809433.4799999995</v>
      </c>
      <c r="F13" s="60">
        <v>2363953.23</v>
      </c>
      <c r="G13" s="60">
        <v>0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57081044.060000002</v>
      </c>
      <c r="C29" s="60">
        <f t="shared" ref="C29:G29" si="2">C7+C18</f>
        <v>59217302.390000001</v>
      </c>
      <c r="D29" s="60">
        <f t="shared" si="2"/>
        <v>60909669.969999999</v>
      </c>
      <c r="E29" s="60">
        <f t="shared" si="2"/>
        <v>71732190.609999999</v>
      </c>
      <c r="F29" s="60">
        <f t="shared" si="2"/>
        <v>73515099.26000002</v>
      </c>
      <c r="G29" s="60">
        <f t="shared" si="2"/>
        <v>16385703.459999999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6" t="s">
        <v>3292</v>
      </c>
      <c r="B32" s="186"/>
      <c r="C32" s="186"/>
      <c r="D32" s="186"/>
      <c r="E32" s="186"/>
      <c r="F32" s="186"/>
      <c r="G32" s="186"/>
    </row>
    <row r="33" spans="1:7" x14ac:dyDescent="0.25">
      <c r="A33" s="186" t="s">
        <v>3293</v>
      </c>
      <c r="B33" s="186"/>
      <c r="C33" s="186"/>
      <c r="D33" s="186"/>
      <c r="E33" s="186"/>
      <c r="F33" s="186"/>
      <c r="G33" s="186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57081044.060000002</v>
      </c>
      <c r="Q2" s="18">
        <f>'Formato 7 d)'!C7</f>
        <v>59217302.390000001</v>
      </c>
      <c r="R2" s="18">
        <f>'Formato 7 d)'!D7</f>
        <v>60909669.969999999</v>
      </c>
      <c r="S2" s="18">
        <f>'Formato 7 d)'!E7</f>
        <v>71732190.609999999</v>
      </c>
      <c r="T2" s="18">
        <f>'Formato 7 d)'!F7</f>
        <v>73515099.26000002</v>
      </c>
      <c r="U2" s="18">
        <f>'Formato 7 d)'!G7</f>
        <v>16385703.459999999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22761495.559999995</v>
      </c>
      <c r="Q3" s="18">
        <f>'Formato 7 d)'!C8</f>
        <v>25904082.899999999</v>
      </c>
      <c r="R3" s="18">
        <f>'Formato 7 d)'!D8</f>
        <v>29024259.699999999</v>
      </c>
      <c r="S3" s="18">
        <f>'Formato 7 d)'!E8</f>
        <v>32233850.539999995</v>
      </c>
      <c r="T3" s="18">
        <f>'Formato 7 d)'!F8</f>
        <v>36885570.630000003</v>
      </c>
      <c r="U3" s="18">
        <f>'Formato 7 d)'!G8</f>
        <v>9556005.6199999992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6330613.879999999</v>
      </c>
      <c r="Q4" s="18">
        <f>'Formato 7 d)'!C9</f>
        <v>5007150.3900000006</v>
      </c>
      <c r="R4" s="18">
        <f>'Formato 7 d)'!D9</f>
        <v>8151118.3000000017</v>
      </c>
      <c r="S4" s="18">
        <f>'Formato 7 d)'!E9</f>
        <v>7437133.2899999991</v>
      </c>
      <c r="T4" s="18">
        <f>'Formato 7 d)'!F9</f>
        <v>6295480.5699999994</v>
      </c>
      <c r="U4" s="18">
        <f>'Formato 7 d)'!G9</f>
        <v>1469983.1700000002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17988008.189999998</v>
      </c>
      <c r="Q5" s="18">
        <f>'Formato 7 d)'!C10</f>
        <v>19886995.440000001</v>
      </c>
      <c r="R5" s="18">
        <f>'Formato 7 d)'!D10</f>
        <v>19438282.039999995</v>
      </c>
      <c r="S5" s="18">
        <f>'Formato 7 d)'!E10</f>
        <v>24656986.060000002</v>
      </c>
      <c r="T5" s="18">
        <f>'Formato 7 d)'!F10</f>
        <v>26323152.290000003</v>
      </c>
      <c r="U5" s="18">
        <f>'Formato 7 d)'!G10</f>
        <v>5120484.3000000007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194607.38</v>
      </c>
      <c r="Q6" s="18">
        <f>'Formato 7 d)'!C11</f>
        <v>224706.79</v>
      </c>
      <c r="R6" s="18">
        <f>'Formato 7 d)'!D11</f>
        <v>308385.34999999998</v>
      </c>
      <c r="S6" s="18">
        <f>'Formato 7 d)'!E11</f>
        <v>221531.38</v>
      </c>
      <c r="T6" s="18">
        <f>'Formato 7 d)'!F11</f>
        <v>265237.93</v>
      </c>
      <c r="U6" s="18">
        <f>'Formato 7 d)'!G11</f>
        <v>0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6781977.7700000005</v>
      </c>
      <c r="Q7" s="18">
        <f>'Formato 7 d)'!C12</f>
        <v>3116903.68</v>
      </c>
      <c r="R7" s="18">
        <f>'Formato 7 d)'!D12</f>
        <v>1670094.31</v>
      </c>
      <c r="S7" s="18">
        <f>'Formato 7 d)'!E12</f>
        <v>2373255.86</v>
      </c>
      <c r="T7" s="18">
        <f>'Formato 7 d)'!F12</f>
        <v>1381704.6099999999</v>
      </c>
      <c r="U7" s="18">
        <f>'Formato 7 d)'!G12</f>
        <v>239230.37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3024341.28</v>
      </c>
      <c r="Q8" s="18">
        <f>'Formato 7 d)'!C13</f>
        <v>5077463.1899999995</v>
      </c>
      <c r="R8" s="18">
        <f>'Formato 7 d)'!D13</f>
        <v>2317530.27</v>
      </c>
      <c r="S8" s="18">
        <f>'Formato 7 d)'!E13</f>
        <v>4809433.4799999995</v>
      </c>
      <c r="T8" s="18">
        <f>'Formato 7 d)'!F13</f>
        <v>2363953.23</v>
      </c>
      <c r="U8" s="18">
        <f>'Formato 7 d)'!G13</f>
        <v>0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57081044.060000002</v>
      </c>
      <c r="Q22" s="18">
        <f>'Formato 7 d)'!C29</f>
        <v>59217302.390000001</v>
      </c>
      <c r="R22" s="18">
        <f>'Formato 7 d)'!D29</f>
        <v>60909669.969999999</v>
      </c>
      <c r="S22" s="18">
        <f>'Formato 7 d)'!E29</f>
        <v>71732190.609999999</v>
      </c>
      <c r="T22" s="18">
        <f>'Formato 7 d)'!F29</f>
        <v>73515099.26000002</v>
      </c>
      <c r="U22" s="18">
        <f>'Formato 7 d)'!G29</f>
        <v>16385703.459999999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17" sqref="A17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6" t="s">
        <v>495</v>
      </c>
      <c r="B1" s="166"/>
      <c r="C1" s="166"/>
      <c r="D1" s="166"/>
      <c r="E1" s="166"/>
      <c r="F1" s="166"/>
      <c r="G1" s="111"/>
    </row>
    <row r="2" spans="1:7" ht="14.25" x14ac:dyDescent="0.45">
      <c r="A2" s="154" t="str">
        <f>ENTE_PUBLICO</f>
        <v>SISTEMA DE AGUA POTABLE Y ALCANTARILLADO DE SILAO, Gobierno del Estado de Guanajuato</v>
      </c>
      <c r="B2" s="155"/>
      <c r="C2" s="155"/>
      <c r="D2" s="155"/>
      <c r="E2" s="155"/>
      <c r="F2" s="156"/>
    </row>
    <row r="3" spans="1:7" ht="14.25" x14ac:dyDescent="0.45">
      <c r="A3" s="163" t="s">
        <v>496</v>
      </c>
      <c r="B3" s="164"/>
      <c r="C3" s="164"/>
      <c r="D3" s="164"/>
      <c r="E3" s="164"/>
      <c r="F3" s="165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x14ac:dyDescent="0.25">
      <c r="A22" s="64" t="s">
        <v>515</v>
      </c>
      <c r="B22" s="146"/>
      <c r="C22" s="146"/>
      <c r="D22" s="146"/>
      <c r="E22" s="146"/>
      <c r="F22" s="146"/>
    </row>
    <row r="23" spans="1:6" x14ac:dyDescent="0.2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abSelected="1" zoomScale="90" zoomScaleNormal="90" workbookViewId="0">
      <selection activeCell="D62" sqref="D62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6" t="s">
        <v>545</v>
      </c>
      <c r="B1" s="166"/>
      <c r="C1" s="166"/>
      <c r="D1" s="166"/>
      <c r="E1" s="166"/>
      <c r="F1" s="166"/>
    </row>
    <row r="2" spans="1:6" ht="14.25" x14ac:dyDescent="0.45">
      <c r="A2" s="154" t="str">
        <f>ENTE_PUBLICO_A</f>
        <v>SISTEMA DE AGUA POTABLE Y ALCANTARILLADO DE SILAO, Gobierno del Estado de Guanajuato (a)</v>
      </c>
      <c r="B2" s="155"/>
      <c r="C2" s="155"/>
      <c r="D2" s="155"/>
      <c r="E2" s="155"/>
      <c r="F2" s="156"/>
    </row>
    <row r="3" spans="1:6" x14ac:dyDescent="0.25">
      <c r="A3" s="157" t="s">
        <v>117</v>
      </c>
      <c r="B3" s="158"/>
      <c r="C3" s="158"/>
      <c r="D3" s="158"/>
      <c r="E3" s="158"/>
      <c r="F3" s="159"/>
    </row>
    <row r="4" spans="1:6" ht="14.25" x14ac:dyDescent="0.45">
      <c r="A4" s="160" t="str">
        <f>PERIODO_INFORME</f>
        <v>Al 31 de diciembre de 2018 y al 30 de marzo de 2019 (b)</v>
      </c>
      <c r="B4" s="161"/>
      <c r="C4" s="161"/>
      <c r="D4" s="161"/>
      <c r="E4" s="161"/>
      <c r="F4" s="162"/>
    </row>
    <row r="5" spans="1:6" ht="14.25" x14ac:dyDescent="0.45">
      <c r="A5" s="163" t="s">
        <v>118</v>
      </c>
      <c r="B5" s="164"/>
      <c r="C5" s="164"/>
      <c r="D5" s="164"/>
      <c r="E5" s="164"/>
      <c r="F5" s="165"/>
    </row>
    <row r="6" spans="1:6" s="3" customFormat="1" ht="28.5" x14ac:dyDescent="0.4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47984588.18</v>
      </c>
      <c r="C9" s="60">
        <f>SUM(C10:C16)</f>
        <v>44759896.960000001</v>
      </c>
      <c r="D9" s="100" t="s">
        <v>54</v>
      </c>
      <c r="E9" s="60">
        <f>SUM(E10:E18)</f>
        <v>1237783.3599999999</v>
      </c>
      <c r="F9" s="60">
        <f>SUM(F10:F18)</f>
        <v>3752348.0500000003</v>
      </c>
    </row>
    <row r="10" spans="1:6" ht="14.25" x14ac:dyDescent="0.45">
      <c r="A10" s="96" t="s">
        <v>4</v>
      </c>
      <c r="B10" s="60">
        <v>193500</v>
      </c>
      <c r="C10" s="60">
        <v>138000</v>
      </c>
      <c r="D10" s="101" t="s">
        <v>55</v>
      </c>
      <c r="E10" s="60">
        <v>7839.05</v>
      </c>
      <c r="F10" s="60">
        <v>5926.37</v>
      </c>
    </row>
    <row r="11" spans="1:6" x14ac:dyDescent="0.25">
      <c r="A11" s="96" t="s">
        <v>5</v>
      </c>
      <c r="B11" s="60">
        <v>23293043.329999998</v>
      </c>
      <c r="C11" s="60">
        <v>6289343.6500000004</v>
      </c>
      <c r="D11" s="101" t="s">
        <v>56</v>
      </c>
      <c r="E11" s="60">
        <v>93728</v>
      </c>
      <c r="F11" s="60">
        <v>1621799.69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ht="14.25" x14ac:dyDescent="0.45">
      <c r="A13" s="96" t="s">
        <v>7</v>
      </c>
      <c r="B13" s="60">
        <v>24498044.850000001</v>
      </c>
      <c r="C13" s="60">
        <v>38332553.310000002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0</v>
      </c>
      <c r="C14" s="60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1002340.17</v>
      </c>
      <c r="F16" s="60">
        <v>2002181.26</v>
      </c>
    </row>
    <row r="17" spans="1:6" x14ac:dyDescent="0.25">
      <c r="A17" s="95" t="s">
        <v>11</v>
      </c>
      <c r="B17" s="60">
        <f>SUM(B18:B24)</f>
        <v>8318006.9500000002</v>
      </c>
      <c r="C17" s="60">
        <f>SUM(C18:C24)</f>
        <v>6929943.0300000003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60">
        <v>0</v>
      </c>
      <c r="C18" s="60">
        <v>0</v>
      </c>
      <c r="D18" s="101" t="s">
        <v>63</v>
      </c>
      <c r="E18" s="60">
        <v>133876.14000000001</v>
      </c>
      <c r="F18" s="60">
        <v>122440.73</v>
      </c>
    </row>
    <row r="19" spans="1:6" x14ac:dyDescent="0.25">
      <c r="A19" s="97" t="s">
        <v>13</v>
      </c>
      <c r="B19" s="60">
        <v>6171129.8200000003</v>
      </c>
      <c r="C19" s="60">
        <v>6384213.4199999999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163564.49</v>
      </c>
      <c r="C20" s="60">
        <v>65331.58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1983312.64</v>
      </c>
      <c r="C23" s="60">
        <v>480398.03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409861.32</v>
      </c>
      <c r="C25" s="60">
        <f>SUM(C26:C30)</f>
        <v>1745477.29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233164.5</v>
      </c>
      <c r="C26" s="60">
        <v>633203.68000000005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176696.82</v>
      </c>
      <c r="C30" s="60">
        <v>1112273.6100000001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3929330.09</v>
      </c>
      <c r="C37" s="60">
        <v>3357918.4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B9+B17+B25+B31+B37+B41</f>
        <v>60641786.540000007</v>
      </c>
      <c r="C47" s="61">
        <f>C9+C17+C25+C31+C37+C41</f>
        <v>56793235.68</v>
      </c>
      <c r="D47" s="99" t="s">
        <v>91</v>
      </c>
      <c r="E47" s="61">
        <f>E9+E19+E23+E26+E27+E31+E38+E42</f>
        <v>1237783.3599999999</v>
      </c>
      <c r="F47" s="61">
        <f>F9+F19+F23+F26+F27+F31+F38+F42</f>
        <v>3752348.0500000003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116785724.18000001</v>
      </c>
      <c r="C52" s="60">
        <v>114003449.90000001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35563789.119999997</v>
      </c>
      <c r="C53" s="60">
        <v>35178058.75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1576680.51</v>
      </c>
      <c r="C54" s="60">
        <v>1576680.51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-24966708.550000001</v>
      </c>
      <c r="C55" s="60">
        <v>-23699544.079999998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368406.15</v>
      </c>
      <c r="C56" s="60">
        <v>368406.15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1237783.3599999999</v>
      </c>
      <c r="F59" s="61">
        <f>F47+F57</f>
        <v>3752348.0500000003</v>
      </c>
    </row>
    <row r="60" spans="1:6" x14ac:dyDescent="0.25">
      <c r="A60" s="55" t="s">
        <v>50</v>
      </c>
      <c r="B60" s="61">
        <f>SUM(B50:B58)</f>
        <v>129327891.41000001</v>
      </c>
      <c r="C60" s="61">
        <f>SUM(C50:C58)</f>
        <v>127427051.23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189969677.95000002</v>
      </c>
      <c r="C62" s="61">
        <f>SUM(C47+C60)</f>
        <v>184220286.91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145944291.84</v>
      </c>
      <c r="F63" s="77">
        <f>SUM(F64:F66)</f>
        <v>145944291.81</v>
      </c>
    </row>
    <row r="64" spans="1:6" x14ac:dyDescent="0.25">
      <c r="A64" s="54"/>
      <c r="B64" s="54"/>
      <c r="C64" s="54"/>
      <c r="D64" s="103" t="s">
        <v>103</v>
      </c>
      <c r="E64" s="77">
        <v>139463157.43000001</v>
      </c>
      <c r="F64" s="77">
        <v>139463157.40000001</v>
      </c>
    </row>
    <row r="65" spans="1:6" x14ac:dyDescent="0.25">
      <c r="A65" s="54"/>
      <c r="B65" s="54"/>
      <c r="C65" s="54"/>
      <c r="D65" s="41" t="s">
        <v>104</v>
      </c>
      <c r="E65" s="77">
        <v>6481134.4100000001</v>
      </c>
      <c r="F65" s="77">
        <v>6481134.4100000001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42787602.75</v>
      </c>
      <c r="F68" s="77">
        <f>SUM(F69:F73)</f>
        <v>34523646.989999995</v>
      </c>
    </row>
    <row r="69" spans="1:6" x14ac:dyDescent="0.25">
      <c r="A69" s="12"/>
      <c r="B69" s="54"/>
      <c r="C69" s="54"/>
      <c r="D69" s="103" t="s">
        <v>107</v>
      </c>
      <c r="E69" s="77">
        <v>8263955.7599999998</v>
      </c>
      <c r="F69" s="77">
        <v>17206239.02</v>
      </c>
    </row>
    <row r="70" spans="1:6" x14ac:dyDescent="0.25">
      <c r="A70" s="12"/>
      <c r="B70" s="54"/>
      <c r="C70" s="54"/>
      <c r="D70" s="103" t="s">
        <v>108</v>
      </c>
      <c r="E70" s="77">
        <v>34523646.990000002</v>
      </c>
      <c r="F70" s="77">
        <v>17317407.969999999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188731894.59</v>
      </c>
      <c r="F79" s="61">
        <f>F63+F68+F75</f>
        <v>180467938.80000001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189969677.95000002</v>
      </c>
      <c r="F81" s="61">
        <f>F59+F79</f>
        <v>184220286.85000002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47984588.18</v>
      </c>
      <c r="Q4" s="18">
        <f>'Formato 1'!C9</f>
        <v>44759896.960000001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193500</v>
      </c>
      <c r="Q5" s="18">
        <f>'Formato 1'!C10</f>
        <v>138000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23293043.329999998</v>
      </c>
      <c r="Q6" s="18">
        <f>'Formato 1'!C11</f>
        <v>6289343.6500000004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24498044.850000001</v>
      </c>
      <c r="Q8" s="18">
        <f>'Formato 1'!C13</f>
        <v>38332553.310000002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8318006.9500000002</v>
      </c>
      <c r="Q12" s="18">
        <f>'Formato 1'!C17</f>
        <v>6929943.0300000003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6171129.8200000003</v>
      </c>
      <c r="Q14" s="18">
        <f>'Formato 1'!C19</f>
        <v>6384213.4199999999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163564.49</v>
      </c>
      <c r="Q15" s="18">
        <f>'Formato 1'!C20</f>
        <v>65331.58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1983312.64</v>
      </c>
      <c r="Q18" s="18">
        <f>'Formato 1'!C23</f>
        <v>480398.03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409861.32</v>
      </c>
      <c r="Q20" s="18">
        <f>'Formato 1'!C25</f>
        <v>1745477.29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233164.5</v>
      </c>
      <c r="Q21" s="18">
        <f>'Formato 1'!C26</f>
        <v>633203.68000000005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176696.82</v>
      </c>
      <c r="Q25" s="18">
        <f>'Formato 1'!C30</f>
        <v>1112273.6100000001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3929330.09</v>
      </c>
      <c r="Q32" s="18">
        <f>'Formato 1'!C37</f>
        <v>3357918.4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3929330.09</v>
      </c>
      <c r="Q33" s="18">
        <f>'Formato 1'!C37</f>
        <v>3357918.4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60641786.540000007</v>
      </c>
      <c r="Q42" s="18">
        <f>'Formato 1'!C47</f>
        <v>56793235.68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116785724.18000001</v>
      </c>
      <c r="Q46">
        <f>'Formato 1'!C52</f>
        <v>114003449.90000001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35563789.119999997</v>
      </c>
      <c r="Q47">
        <f>'Formato 1'!C53</f>
        <v>35178058.75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1576680.51</v>
      </c>
      <c r="Q48">
        <f>'Formato 1'!C54</f>
        <v>1576680.51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-24966708.550000001</v>
      </c>
      <c r="Q49">
        <f>'Formato 1'!C55</f>
        <v>-23699544.079999998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368406.15</v>
      </c>
      <c r="Q50">
        <f>'Formato 1'!C56</f>
        <v>368406.15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129327891.41000001</v>
      </c>
      <c r="Q53">
        <f>'Formato 1'!C60</f>
        <v>127427051.23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189969677.95000002</v>
      </c>
      <c r="Q54">
        <f>'Formato 1'!C62</f>
        <v>184220286.91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1237783.3599999999</v>
      </c>
      <c r="Q57">
        <f>'Formato 1'!F9</f>
        <v>3752348.0500000003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7839.05</v>
      </c>
      <c r="Q58">
        <f>'Formato 1'!F10</f>
        <v>5926.37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93728</v>
      </c>
      <c r="Q59">
        <f>'Formato 1'!F11</f>
        <v>1621799.69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1002340.17</v>
      </c>
      <c r="Q64">
        <f>'Formato 1'!F16</f>
        <v>2002181.26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133876.14000000001</v>
      </c>
      <c r="Q66">
        <f>'Formato 1'!F18</f>
        <v>122440.73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1237783.3599999999</v>
      </c>
      <c r="Q95">
        <f>'Formato 1'!F47</f>
        <v>3752348.0500000003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1237783.3599999999</v>
      </c>
      <c r="Q104">
        <f>'Formato 1'!F59</f>
        <v>3752348.0500000003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145944291.84</v>
      </c>
      <c r="Q106">
        <f>'Formato 1'!F63</f>
        <v>145944291.81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139463157.43000001</v>
      </c>
      <c r="Q107">
        <f>'Formato 1'!F64</f>
        <v>139463157.40000001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6481134.4100000001</v>
      </c>
      <c r="Q108">
        <f>'Formato 1'!F65</f>
        <v>6481134.4100000001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42787602.75</v>
      </c>
      <c r="Q110">
        <f>'Formato 1'!F68</f>
        <v>34523646.989999995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8263955.7599999998</v>
      </c>
      <c r="Q111">
        <f>'Formato 1'!F69</f>
        <v>17206239.02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34523646.990000002</v>
      </c>
      <c r="Q112">
        <f>'Formato 1'!F70</f>
        <v>17317407.969999999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188731894.59</v>
      </c>
      <c r="Q119">
        <f>'Formato 1'!F79</f>
        <v>180467938.80000001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189969677.95000002</v>
      </c>
      <c r="Q120">
        <f>'Formato 1'!F81</f>
        <v>184220286.85000002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A17" sqref="A17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8" t="s">
        <v>544</v>
      </c>
      <c r="B1" s="168"/>
      <c r="C1" s="168"/>
      <c r="D1" s="168"/>
      <c r="E1" s="168"/>
      <c r="F1" s="168"/>
      <c r="G1" s="168"/>
      <c r="H1" s="168"/>
    </row>
    <row r="2" spans="1:9" ht="14.25" x14ac:dyDescent="0.45">
      <c r="A2" s="154" t="str">
        <f>ENTE_PUBLICO_A</f>
        <v>SISTEMA DE AGUA POTABLE Y ALCANTARILLADO DE SILAO, Gobierno del Estado de Guanajuato (a)</v>
      </c>
      <c r="B2" s="155"/>
      <c r="C2" s="155"/>
      <c r="D2" s="155"/>
      <c r="E2" s="155"/>
      <c r="F2" s="155"/>
      <c r="G2" s="155"/>
      <c r="H2" s="156"/>
    </row>
    <row r="3" spans="1:9" x14ac:dyDescent="0.25">
      <c r="A3" s="157" t="s">
        <v>120</v>
      </c>
      <c r="B3" s="158"/>
      <c r="C3" s="158"/>
      <c r="D3" s="158"/>
      <c r="E3" s="158"/>
      <c r="F3" s="158"/>
      <c r="G3" s="158"/>
      <c r="H3" s="159"/>
    </row>
    <row r="4" spans="1:9" ht="14.25" x14ac:dyDescent="0.45">
      <c r="A4" s="160" t="str">
        <f>PERIODO_INFORME</f>
        <v>Al 31 de diciembre de 2018 y al 30 de marzo de 2019 (b)</v>
      </c>
      <c r="B4" s="161"/>
      <c r="C4" s="161"/>
      <c r="D4" s="161"/>
      <c r="E4" s="161"/>
      <c r="F4" s="161"/>
      <c r="G4" s="161"/>
      <c r="H4" s="162"/>
    </row>
    <row r="5" spans="1:9" ht="14.25" x14ac:dyDescent="0.45">
      <c r="A5" s="163" t="s">
        <v>118</v>
      </c>
      <c r="B5" s="164"/>
      <c r="C5" s="164"/>
      <c r="D5" s="164"/>
      <c r="E5" s="164"/>
      <c r="F5" s="164"/>
      <c r="G5" s="164"/>
      <c r="H5" s="165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6</v>
      </c>
      <c r="C8" s="61">
        <f t="shared" ref="C8:H8" si="0">C9+C13</f>
        <v>6</v>
      </c>
      <c r="D8" s="61">
        <f t="shared" si="0"/>
        <v>6</v>
      </c>
      <c r="E8" s="61">
        <f t="shared" si="0"/>
        <v>6</v>
      </c>
      <c r="F8" s="61">
        <f t="shared" si="0"/>
        <v>6</v>
      </c>
      <c r="G8" s="61">
        <f t="shared" si="0"/>
        <v>6</v>
      </c>
      <c r="H8" s="61">
        <f t="shared" si="0"/>
        <v>6</v>
      </c>
    </row>
    <row r="9" spans="1:9" ht="14.25" x14ac:dyDescent="0.45">
      <c r="A9" s="107" t="s">
        <v>128</v>
      </c>
      <c r="B9" s="60">
        <f>SUM(B10:B12)</f>
        <v>3</v>
      </c>
      <c r="C9" s="60">
        <f t="shared" ref="C9:H9" si="1">SUM(C10:C12)</f>
        <v>3</v>
      </c>
      <c r="D9" s="60">
        <f t="shared" si="1"/>
        <v>3</v>
      </c>
      <c r="E9" s="60">
        <f t="shared" si="1"/>
        <v>3</v>
      </c>
      <c r="F9" s="60">
        <f t="shared" si="1"/>
        <v>3</v>
      </c>
      <c r="G9" s="60">
        <f t="shared" si="1"/>
        <v>3</v>
      </c>
      <c r="H9" s="60">
        <f t="shared" si="1"/>
        <v>3</v>
      </c>
    </row>
    <row r="10" spans="1:9" x14ac:dyDescent="0.25">
      <c r="A10" s="108" t="s">
        <v>129</v>
      </c>
      <c r="B10" s="60">
        <v>1</v>
      </c>
      <c r="C10" s="60">
        <v>1</v>
      </c>
      <c r="D10" s="60">
        <v>1</v>
      </c>
      <c r="E10" s="60">
        <v>1</v>
      </c>
      <c r="F10" s="60">
        <v>1</v>
      </c>
      <c r="G10" s="60">
        <v>1</v>
      </c>
      <c r="H10" s="60">
        <v>1</v>
      </c>
    </row>
    <row r="11" spans="1:9" x14ac:dyDescent="0.25">
      <c r="A11" s="108" t="s">
        <v>130</v>
      </c>
      <c r="B11" s="60">
        <v>1</v>
      </c>
      <c r="C11" s="60">
        <v>1</v>
      </c>
      <c r="D11" s="60">
        <v>1</v>
      </c>
      <c r="E11" s="60">
        <v>1</v>
      </c>
      <c r="F11" s="60">
        <v>1</v>
      </c>
      <c r="G11" s="60">
        <v>1</v>
      </c>
      <c r="H11" s="60">
        <v>1</v>
      </c>
    </row>
    <row r="12" spans="1:9" ht="14.25" x14ac:dyDescent="0.45">
      <c r="A12" s="108" t="s">
        <v>131</v>
      </c>
      <c r="B12" s="60">
        <v>1</v>
      </c>
      <c r="C12" s="60">
        <v>1</v>
      </c>
      <c r="D12" s="60">
        <v>1</v>
      </c>
      <c r="E12" s="60">
        <v>1</v>
      </c>
      <c r="F12" s="60">
        <v>1</v>
      </c>
      <c r="G12" s="60">
        <v>1</v>
      </c>
      <c r="H12" s="60">
        <v>1</v>
      </c>
    </row>
    <row r="13" spans="1:9" x14ac:dyDescent="0.25">
      <c r="A13" s="107" t="s">
        <v>132</v>
      </c>
      <c r="B13" s="60">
        <f>SUM(B14:B16)</f>
        <v>3</v>
      </c>
      <c r="C13" s="60">
        <f t="shared" ref="C13:H13" si="2">SUM(C14:C16)</f>
        <v>3</v>
      </c>
      <c r="D13" s="60">
        <f t="shared" si="2"/>
        <v>3</v>
      </c>
      <c r="E13" s="60">
        <f t="shared" si="2"/>
        <v>3</v>
      </c>
      <c r="F13" s="60">
        <f t="shared" si="2"/>
        <v>3</v>
      </c>
      <c r="G13" s="60">
        <f t="shared" si="2"/>
        <v>3</v>
      </c>
      <c r="H13" s="60">
        <f t="shared" si="2"/>
        <v>3</v>
      </c>
    </row>
    <row r="14" spans="1:9" x14ac:dyDescent="0.25">
      <c r="A14" s="108" t="s">
        <v>133</v>
      </c>
      <c r="B14" s="60">
        <v>1</v>
      </c>
      <c r="C14" s="60">
        <v>1</v>
      </c>
      <c r="D14" s="60">
        <v>1</v>
      </c>
      <c r="E14" s="60">
        <v>1</v>
      </c>
      <c r="F14" s="60">
        <v>1</v>
      </c>
      <c r="G14" s="60">
        <v>1</v>
      </c>
      <c r="H14" s="60">
        <v>1</v>
      </c>
    </row>
    <row r="15" spans="1:9" x14ac:dyDescent="0.25">
      <c r="A15" s="108" t="s">
        <v>134</v>
      </c>
      <c r="B15" s="60">
        <v>1</v>
      </c>
      <c r="C15" s="60">
        <v>1</v>
      </c>
      <c r="D15" s="60">
        <v>1</v>
      </c>
      <c r="E15" s="60">
        <v>1</v>
      </c>
      <c r="F15" s="60">
        <v>1</v>
      </c>
      <c r="G15" s="60">
        <v>1</v>
      </c>
      <c r="H15" s="60">
        <v>1</v>
      </c>
    </row>
    <row r="16" spans="1:9" x14ac:dyDescent="0.25">
      <c r="A16" s="108" t="s">
        <v>135</v>
      </c>
      <c r="B16" s="60">
        <v>1</v>
      </c>
      <c r="C16" s="60">
        <v>1</v>
      </c>
      <c r="D16" s="60">
        <v>1</v>
      </c>
      <c r="E16" s="60">
        <v>1</v>
      </c>
      <c r="F16" s="60">
        <v>1</v>
      </c>
      <c r="G16" s="60">
        <v>1</v>
      </c>
      <c r="H16" s="60">
        <v>1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1</v>
      </c>
      <c r="C18" s="132"/>
      <c r="D18" s="132"/>
      <c r="E18" s="132"/>
      <c r="F18" s="61">
        <v>1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7</v>
      </c>
      <c r="C20" s="61">
        <f t="shared" ref="C20:H20" si="3">C8+C18</f>
        <v>6</v>
      </c>
      <c r="D20" s="61">
        <f t="shared" si="3"/>
        <v>6</v>
      </c>
      <c r="E20" s="61">
        <f t="shared" si="3"/>
        <v>6</v>
      </c>
      <c r="F20" s="61">
        <f t="shared" si="3"/>
        <v>7</v>
      </c>
      <c r="G20" s="61">
        <f t="shared" si="3"/>
        <v>6</v>
      </c>
      <c r="H20" s="61">
        <f t="shared" si="3"/>
        <v>6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3</v>
      </c>
      <c r="C22" s="61">
        <f>SUM(C23:DEUDA_CONT_FIN_02)</f>
        <v>3</v>
      </c>
      <c r="D22" s="61">
        <f>SUM(D23:DEUDA_CONT_FIN_03)</f>
        <v>3</v>
      </c>
      <c r="E22" s="61">
        <f>SUM(E23:DEUDA_CONT_FIN_04)</f>
        <v>3</v>
      </c>
      <c r="F22" s="61">
        <f>SUM(F23:DEUDA_CONT_FIN_05)</f>
        <v>3</v>
      </c>
      <c r="G22" s="61">
        <f>SUM(G23:DEUDA_CONT_FIN_06)</f>
        <v>3</v>
      </c>
      <c r="H22" s="61">
        <f>SUM(H23:DEUDA_CONT_FIN_07)</f>
        <v>3</v>
      </c>
    </row>
    <row r="23" spans="1:8" s="24" customFormat="1" x14ac:dyDescent="0.25">
      <c r="A23" s="109" t="s">
        <v>442</v>
      </c>
      <c r="B23" s="60">
        <v>1</v>
      </c>
      <c r="C23" s="60">
        <v>1</v>
      </c>
      <c r="D23" s="60">
        <v>1</v>
      </c>
      <c r="E23" s="60">
        <v>1</v>
      </c>
      <c r="F23" s="60">
        <v>1</v>
      </c>
      <c r="G23" s="60">
        <v>1</v>
      </c>
      <c r="H23" s="60">
        <v>1</v>
      </c>
    </row>
    <row r="24" spans="1:8" s="24" customFormat="1" x14ac:dyDescent="0.25">
      <c r="A24" s="109" t="s">
        <v>443</v>
      </c>
      <c r="B24" s="60">
        <v>1</v>
      </c>
      <c r="C24" s="60">
        <v>1</v>
      </c>
      <c r="D24" s="60">
        <v>1</v>
      </c>
      <c r="E24" s="60">
        <v>1</v>
      </c>
      <c r="F24" s="60">
        <v>1</v>
      </c>
      <c r="G24" s="60">
        <v>1</v>
      </c>
      <c r="H24" s="60">
        <v>1</v>
      </c>
    </row>
    <row r="25" spans="1:8" s="24" customFormat="1" x14ac:dyDescent="0.25">
      <c r="A25" s="109" t="s">
        <v>444</v>
      </c>
      <c r="B25" s="60">
        <v>1</v>
      </c>
      <c r="C25" s="60">
        <v>1</v>
      </c>
      <c r="D25" s="60">
        <v>1</v>
      </c>
      <c r="E25" s="60">
        <v>1</v>
      </c>
      <c r="F25" s="60">
        <v>1</v>
      </c>
      <c r="G25" s="60">
        <v>1</v>
      </c>
      <c r="H25" s="60">
        <v>1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3</v>
      </c>
      <c r="C27" s="61">
        <f>SUM(C28:VALOR_INS_BCC_FIN_02)</f>
        <v>3</v>
      </c>
      <c r="D27" s="61">
        <f>SUM(D28:VALOR_INS_BCC_FIN_03)</f>
        <v>3</v>
      </c>
      <c r="E27" s="61">
        <f>SUM(E28:VALOR_INS_BCC_FIN_04)</f>
        <v>3</v>
      </c>
      <c r="F27" s="61">
        <f>SUM(F28:VALOR_INS_BCC_FIN_05)</f>
        <v>3</v>
      </c>
      <c r="G27" s="61">
        <f>SUM(G28:VALOR_INS_BCC_FIN_06)</f>
        <v>3</v>
      </c>
      <c r="H27" s="61">
        <f>SUM(H28:VALOR_INS_BCC_FIN_07)</f>
        <v>3</v>
      </c>
    </row>
    <row r="28" spans="1:8" s="24" customFormat="1" x14ac:dyDescent="0.25">
      <c r="A28" s="109" t="s">
        <v>445</v>
      </c>
      <c r="B28" s="60">
        <v>1</v>
      </c>
      <c r="C28" s="60">
        <v>1</v>
      </c>
      <c r="D28" s="60">
        <v>1</v>
      </c>
      <c r="E28" s="60">
        <v>1</v>
      </c>
      <c r="F28" s="60">
        <v>1</v>
      </c>
      <c r="G28" s="60">
        <v>1</v>
      </c>
      <c r="H28" s="60">
        <v>1</v>
      </c>
    </row>
    <row r="29" spans="1:8" s="24" customFormat="1" x14ac:dyDescent="0.25">
      <c r="A29" s="109" t="s">
        <v>446</v>
      </c>
      <c r="B29" s="60">
        <v>1</v>
      </c>
      <c r="C29" s="60">
        <v>1</v>
      </c>
      <c r="D29" s="60">
        <v>1</v>
      </c>
      <c r="E29" s="60">
        <v>1</v>
      </c>
      <c r="F29" s="60">
        <v>1</v>
      </c>
      <c r="G29" s="60">
        <v>1</v>
      </c>
      <c r="H29" s="60">
        <v>1</v>
      </c>
    </row>
    <row r="30" spans="1:8" s="24" customFormat="1" x14ac:dyDescent="0.25">
      <c r="A30" s="109" t="s">
        <v>447</v>
      </c>
      <c r="B30" s="60">
        <v>1</v>
      </c>
      <c r="C30" s="60">
        <v>1</v>
      </c>
      <c r="D30" s="60">
        <v>1</v>
      </c>
      <c r="E30" s="60">
        <v>1</v>
      </c>
      <c r="F30" s="60">
        <v>1</v>
      </c>
      <c r="G30" s="60">
        <v>1</v>
      </c>
      <c r="H30" s="60">
        <v>1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7" t="s">
        <v>3300</v>
      </c>
      <c r="B33" s="167"/>
      <c r="C33" s="167"/>
      <c r="D33" s="167"/>
      <c r="E33" s="167"/>
      <c r="F33" s="167"/>
      <c r="G33" s="167"/>
      <c r="H33" s="167"/>
    </row>
    <row r="34" spans="1:8" ht="12" customHeight="1" x14ac:dyDescent="0.25">
      <c r="A34" s="167"/>
      <c r="B34" s="167"/>
      <c r="C34" s="167"/>
      <c r="D34" s="167"/>
      <c r="E34" s="167"/>
      <c r="F34" s="167"/>
      <c r="G34" s="167"/>
      <c r="H34" s="167"/>
    </row>
    <row r="35" spans="1:8" ht="12" customHeight="1" x14ac:dyDescent="0.25">
      <c r="A35" s="167"/>
      <c r="B35" s="167"/>
      <c r="C35" s="167"/>
      <c r="D35" s="167"/>
      <c r="E35" s="167"/>
      <c r="F35" s="167"/>
      <c r="G35" s="167"/>
      <c r="H35" s="167"/>
    </row>
    <row r="36" spans="1:8" ht="12" customHeight="1" x14ac:dyDescent="0.25">
      <c r="A36" s="167"/>
      <c r="B36" s="167"/>
      <c r="C36" s="167"/>
      <c r="D36" s="167"/>
      <c r="E36" s="167"/>
      <c r="F36" s="167"/>
      <c r="G36" s="167"/>
      <c r="H36" s="167"/>
    </row>
    <row r="37" spans="1:8" ht="12" customHeight="1" x14ac:dyDescent="0.25">
      <c r="A37" s="167"/>
      <c r="B37" s="167"/>
      <c r="C37" s="167"/>
      <c r="D37" s="167"/>
      <c r="E37" s="167"/>
      <c r="F37" s="167"/>
      <c r="G37" s="167"/>
      <c r="H37" s="167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6</v>
      </c>
      <c r="Q3" s="18">
        <f>'Formato 2'!C8</f>
        <v>6</v>
      </c>
      <c r="R3" s="18">
        <f>'Formato 2'!D8</f>
        <v>6</v>
      </c>
      <c r="S3" s="18">
        <f>'Formato 2'!E8</f>
        <v>6</v>
      </c>
      <c r="T3" s="18">
        <f>'Formato 2'!F8</f>
        <v>6</v>
      </c>
      <c r="U3" s="18">
        <f>'Formato 2'!G8</f>
        <v>6</v>
      </c>
      <c r="V3" s="18">
        <f>'Formato 2'!H8</f>
        <v>6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3</v>
      </c>
      <c r="Q4" s="18">
        <f>'Formato 2'!C9</f>
        <v>3</v>
      </c>
      <c r="R4" s="18">
        <f>'Formato 2'!D9</f>
        <v>3</v>
      </c>
      <c r="S4" s="18">
        <f>'Formato 2'!E9</f>
        <v>3</v>
      </c>
      <c r="T4" s="18">
        <f>'Formato 2'!F9</f>
        <v>3</v>
      </c>
      <c r="U4" s="18">
        <f>'Formato 2'!G9</f>
        <v>3</v>
      </c>
      <c r="V4" s="18">
        <f>'Formato 2'!H9</f>
        <v>3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1</v>
      </c>
      <c r="Q5" s="18">
        <f>'Formato 2'!C10</f>
        <v>1</v>
      </c>
      <c r="R5" s="18">
        <f>'Formato 2'!D10</f>
        <v>1</v>
      </c>
      <c r="S5" s="18">
        <f>'Formato 2'!E10</f>
        <v>1</v>
      </c>
      <c r="T5" s="18">
        <f>'Formato 2'!F10</f>
        <v>1</v>
      </c>
      <c r="U5" s="18">
        <f>'Formato 2'!G10</f>
        <v>1</v>
      </c>
      <c r="V5" s="18">
        <f>'Formato 2'!H10</f>
        <v>1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1</v>
      </c>
      <c r="Q6" s="18">
        <f>'Formato 2'!C11</f>
        <v>1</v>
      </c>
      <c r="R6" s="18">
        <f>'Formato 2'!D11</f>
        <v>1</v>
      </c>
      <c r="S6" s="18">
        <f>'Formato 2'!E11</f>
        <v>1</v>
      </c>
      <c r="T6" s="18">
        <f>'Formato 2'!F11</f>
        <v>1</v>
      </c>
      <c r="U6" s="18">
        <f>'Formato 2'!G11</f>
        <v>1</v>
      </c>
      <c r="V6" s="18">
        <f>'Formato 2'!H11</f>
        <v>1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1</v>
      </c>
      <c r="Q7" s="18">
        <f>'Formato 2'!C12</f>
        <v>1</v>
      </c>
      <c r="R7" s="18">
        <f>'Formato 2'!D12</f>
        <v>1</v>
      </c>
      <c r="S7" s="18">
        <f>'Formato 2'!E12</f>
        <v>1</v>
      </c>
      <c r="T7" s="18">
        <f>'Formato 2'!F12</f>
        <v>1</v>
      </c>
      <c r="U7" s="18">
        <f>'Formato 2'!G12</f>
        <v>1</v>
      </c>
      <c r="V7" s="18">
        <f>'Formato 2'!H12</f>
        <v>1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3</v>
      </c>
      <c r="Q8" s="18">
        <f>'Formato 2'!C13</f>
        <v>3</v>
      </c>
      <c r="R8" s="18">
        <f>'Formato 2'!D13</f>
        <v>3</v>
      </c>
      <c r="S8" s="18">
        <f>'Formato 2'!E13</f>
        <v>3</v>
      </c>
      <c r="T8" s="18">
        <f>'Formato 2'!F13</f>
        <v>3</v>
      </c>
      <c r="U8" s="18">
        <f>'Formato 2'!G13</f>
        <v>3</v>
      </c>
      <c r="V8" s="18">
        <f>'Formato 2'!H13</f>
        <v>3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</v>
      </c>
      <c r="Q9" s="18">
        <f>'Formato 2'!C14</f>
        <v>1</v>
      </c>
      <c r="R9" s="18">
        <f>'Formato 2'!D14</f>
        <v>1</v>
      </c>
      <c r="S9" s="18">
        <f>'Formato 2'!E14</f>
        <v>1</v>
      </c>
      <c r="T9" s="18">
        <f>'Formato 2'!F14</f>
        <v>1</v>
      </c>
      <c r="U9" s="18">
        <f>'Formato 2'!G14</f>
        <v>1</v>
      </c>
      <c r="V9" s="18">
        <f>'Formato 2'!H14</f>
        <v>1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1</v>
      </c>
      <c r="Q10" s="18">
        <f>'Formato 2'!C15</f>
        <v>1</v>
      </c>
      <c r="R10" s="18">
        <f>'Formato 2'!D15</f>
        <v>1</v>
      </c>
      <c r="S10" s="18">
        <f>'Formato 2'!E15</f>
        <v>1</v>
      </c>
      <c r="T10" s="18">
        <f>'Formato 2'!F15</f>
        <v>1</v>
      </c>
      <c r="U10" s="18">
        <f>'Formato 2'!G15</f>
        <v>1</v>
      </c>
      <c r="V10" s="18">
        <f>'Formato 2'!H15</f>
        <v>1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1</v>
      </c>
      <c r="Q11" s="18">
        <f>'Formato 2'!C16</f>
        <v>1</v>
      </c>
      <c r="R11" s="18">
        <f>'Formato 2'!D16</f>
        <v>1</v>
      </c>
      <c r="S11" s="18">
        <f>'Formato 2'!E16</f>
        <v>1</v>
      </c>
      <c r="T11" s="18">
        <f>'Formato 2'!F16</f>
        <v>1</v>
      </c>
      <c r="U11" s="18">
        <f>'Formato 2'!G16</f>
        <v>1</v>
      </c>
      <c r="V11" s="18">
        <f>'Formato 2'!H16</f>
        <v>1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1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7</v>
      </c>
      <c r="Q13" s="18">
        <f>'Formato 2'!C20</f>
        <v>6</v>
      </c>
      <c r="R13" s="18">
        <f>'Formato 2'!D20</f>
        <v>6</v>
      </c>
      <c r="S13" s="18">
        <f>'Formato 2'!E20</f>
        <v>6</v>
      </c>
      <c r="T13" s="18">
        <f>'Formato 2'!F20</f>
        <v>7</v>
      </c>
      <c r="U13" s="18">
        <f>'Formato 2'!G20</f>
        <v>6</v>
      </c>
      <c r="V13" s="18">
        <f>'Formato 2'!H20</f>
        <v>6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3</v>
      </c>
      <c r="Q14">
        <f>DEUDA_CONT_T2</f>
        <v>3</v>
      </c>
      <c r="R14">
        <f>DEUDA_CONT_T3</f>
        <v>3</v>
      </c>
      <c r="S14">
        <f>DEUDA_CONT_T4</f>
        <v>3</v>
      </c>
      <c r="T14">
        <f>DEUDA_CONT_T4</f>
        <v>3</v>
      </c>
      <c r="U14">
        <f>DEUDA_CONT_T6</f>
        <v>3</v>
      </c>
      <c r="V14">
        <f>DEUDA_CONT_T7</f>
        <v>3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3</v>
      </c>
      <c r="Q15">
        <f>VALOR_INS_BCC_T2</f>
        <v>3</v>
      </c>
      <c r="R15">
        <f>VALOR_INS_BCC_T3</f>
        <v>3</v>
      </c>
      <c r="S15">
        <f>VALOR_INS_BCC_T4</f>
        <v>3</v>
      </c>
      <c r="T15">
        <f>VALOR_INS_BCC_T5</f>
        <v>3</v>
      </c>
      <c r="U15">
        <f>VALOR_INS_BCC_T6</f>
        <v>3</v>
      </c>
      <c r="V15">
        <f>VALOR_INS_BCC_T7</f>
        <v>3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7" sqref="A7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6" t="s">
        <v>543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11"/>
    </row>
    <row r="2" spans="1:12" ht="14.25" x14ac:dyDescent="0.45">
      <c r="A2" s="154" t="str">
        <f>ENTE_PUBLICO_A</f>
        <v>SISTEMA DE AGUA POTABLE Y ALCANTARILLADO DE SILAO, Gobierno del Estado de Guanajuato (a)</v>
      </c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12" x14ac:dyDescent="0.25">
      <c r="A3" s="157" t="s">
        <v>146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2" ht="14.25" x14ac:dyDescent="0.45">
      <c r="A4" s="160" t="str">
        <f>TRIMESTRE</f>
        <v>Del 1 de enero al 30 de marzo de 2019 (b)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</row>
    <row r="5" spans="1:12" ht="14.25" x14ac:dyDescent="0.45">
      <c r="A5" s="157" t="s">
        <v>118</v>
      </c>
      <c r="B5" s="158"/>
      <c r="C5" s="158"/>
      <c r="D5" s="158"/>
      <c r="E5" s="158"/>
      <c r="F5" s="158"/>
      <c r="G5" s="158"/>
      <c r="H5" s="158"/>
      <c r="I5" s="158"/>
      <c r="J5" s="158"/>
      <c r="K5" s="159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marzo de 2019 (k)</v>
      </c>
      <c r="J6" s="131" t="str">
        <f>MONTO2</f>
        <v>Monto pagado de la inversión actualizado al 30 de marzo de 2019 (l)</v>
      </c>
      <c r="K6" s="131" t="str">
        <f>SALDO_PENDIENTE</f>
        <v>Saldo pendiente por pagar de la inversión al 30 de marzo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4</v>
      </c>
      <c r="F8" s="129"/>
      <c r="G8" s="61">
        <f>SUM(G9:APP_FIN_06)</f>
        <v>4</v>
      </c>
      <c r="H8" s="61">
        <f>SUM(H9:APP_FIN_07)</f>
        <v>4</v>
      </c>
      <c r="I8" s="61">
        <f>SUM(I9:APP_FIN_08)</f>
        <v>4</v>
      </c>
      <c r="J8" s="61">
        <f>SUM(J9:APP_FIN_09)</f>
        <v>4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>
        <v>42755</v>
      </c>
      <c r="C9" s="112">
        <v>42755</v>
      </c>
      <c r="D9" s="112">
        <v>42755</v>
      </c>
      <c r="E9" s="60">
        <v>1</v>
      </c>
      <c r="F9" s="60">
        <v>80</v>
      </c>
      <c r="G9" s="60">
        <v>1</v>
      </c>
      <c r="H9" s="60">
        <v>1</v>
      </c>
      <c r="I9" s="60">
        <v>1</v>
      </c>
      <c r="J9" s="60">
        <v>1</v>
      </c>
      <c r="K9" s="60">
        <f>E9-J9</f>
        <v>0</v>
      </c>
    </row>
    <row r="10" spans="1:12" s="24" customFormat="1" ht="14.25" x14ac:dyDescent="0.45">
      <c r="A10" s="114" t="s">
        <v>157</v>
      </c>
      <c r="B10" s="112">
        <v>42755</v>
      </c>
      <c r="C10" s="112">
        <v>42755</v>
      </c>
      <c r="D10" s="112">
        <v>42755</v>
      </c>
      <c r="E10" s="60">
        <v>1</v>
      </c>
      <c r="F10" s="60">
        <v>70</v>
      </c>
      <c r="G10" s="60">
        <v>1</v>
      </c>
      <c r="H10" s="60">
        <v>1</v>
      </c>
      <c r="I10" s="60">
        <v>1</v>
      </c>
      <c r="J10" s="60">
        <v>1</v>
      </c>
      <c r="K10" s="60">
        <f t="shared" ref="K10:K12" si="0">E10-J10</f>
        <v>0</v>
      </c>
    </row>
    <row r="11" spans="1:12" s="24" customFormat="1" x14ac:dyDescent="0.25">
      <c r="A11" s="114" t="s">
        <v>158</v>
      </c>
      <c r="B11" s="112">
        <v>42755</v>
      </c>
      <c r="C11" s="112">
        <v>42755</v>
      </c>
      <c r="D11" s="112">
        <v>42755</v>
      </c>
      <c r="E11" s="60">
        <v>1</v>
      </c>
      <c r="F11" s="60">
        <v>60</v>
      </c>
      <c r="G11" s="60">
        <v>1</v>
      </c>
      <c r="H11" s="60">
        <v>1</v>
      </c>
      <c r="I11" s="60">
        <v>1</v>
      </c>
      <c r="J11" s="60">
        <v>1</v>
      </c>
      <c r="K11" s="60">
        <f t="shared" si="0"/>
        <v>0</v>
      </c>
    </row>
    <row r="12" spans="1:12" s="24" customFormat="1" x14ac:dyDescent="0.25">
      <c r="A12" s="114" t="s">
        <v>159</v>
      </c>
      <c r="B12" s="112">
        <v>42755</v>
      </c>
      <c r="C12" s="112">
        <v>42755</v>
      </c>
      <c r="D12" s="112">
        <v>42755</v>
      </c>
      <c r="E12" s="60">
        <v>1</v>
      </c>
      <c r="F12" s="60">
        <v>50</v>
      </c>
      <c r="G12" s="60">
        <v>1</v>
      </c>
      <c r="H12" s="60">
        <v>1</v>
      </c>
      <c r="I12" s="60">
        <v>1</v>
      </c>
      <c r="J12" s="60">
        <v>1</v>
      </c>
      <c r="K12" s="60">
        <f t="shared" si="0"/>
        <v>0</v>
      </c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4</v>
      </c>
      <c r="F14" s="129"/>
      <c r="G14" s="61">
        <f>SUM(G15:OTROS_FIN_06)</f>
        <v>4</v>
      </c>
      <c r="H14" s="61">
        <f>SUM(H15:OTROS_FIN_07)</f>
        <v>4</v>
      </c>
      <c r="I14" s="61">
        <f>SUM(I15:OTROS_FIN_08)</f>
        <v>4</v>
      </c>
      <c r="J14" s="61">
        <f>SUM(J15:OTROS_FIN_09)</f>
        <v>4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>
        <v>42755</v>
      </c>
      <c r="C15" s="112">
        <v>42755</v>
      </c>
      <c r="D15" s="112">
        <v>42755</v>
      </c>
      <c r="E15" s="60">
        <v>1</v>
      </c>
      <c r="F15" s="60">
        <v>40</v>
      </c>
      <c r="G15" s="60">
        <v>1</v>
      </c>
      <c r="H15" s="60">
        <v>1</v>
      </c>
      <c r="I15" s="60">
        <v>1</v>
      </c>
      <c r="J15" s="60">
        <v>1</v>
      </c>
      <c r="K15" s="60">
        <f>E15-J15</f>
        <v>0</v>
      </c>
    </row>
    <row r="16" spans="1:12" s="24" customFormat="1" x14ac:dyDescent="0.25">
      <c r="A16" s="114" t="s">
        <v>162</v>
      </c>
      <c r="B16" s="112">
        <v>42755</v>
      </c>
      <c r="C16" s="112">
        <v>42755</v>
      </c>
      <c r="D16" s="112">
        <v>42755</v>
      </c>
      <c r="E16" s="60">
        <v>1</v>
      </c>
      <c r="F16" s="60">
        <v>30</v>
      </c>
      <c r="G16" s="60">
        <v>1</v>
      </c>
      <c r="H16" s="60">
        <v>1</v>
      </c>
      <c r="I16" s="60">
        <v>1</v>
      </c>
      <c r="J16" s="60">
        <v>1</v>
      </c>
      <c r="K16" s="60">
        <f t="shared" ref="K16:K18" si="1">E16-J16</f>
        <v>0</v>
      </c>
    </row>
    <row r="17" spans="1:11" s="24" customFormat="1" x14ac:dyDescent="0.25">
      <c r="A17" s="114" t="s">
        <v>163</v>
      </c>
      <c r="B17" s="112">
        <v>42755</v>
      </c>
      <c r="C17" s="112">
        <v>42755</v>
      </c>
      <c r="D17" s="112">
        <v>42755</v>
      </c>
      <c r="E17" s="60">
        <v>1</v>
      </c>
      <c r="F17" s="60">
        <v>20</v>
      </c>
      <c r="G17" s="60">
        <v>1</v>
      </c>
      <c r="H17" s="60">
        <v>1</v>
      </c>
      <c r="I17" s="60">
        <v>1</v>
      </c>
      <c r="J17" s="60">
        <v>1</v>
      </c>
      <c r="K17" s="60">
        <f t="shared" si="1"/>
        <v>0</v>
      </c>
    </row>
    <row r="18" spans="1:11" s="24" customFormat="1" x14ac:dyDescent="0.25">
      <c r="A18" s="114" t="s">
        <v>164</v>
      </c>
      <c r="B18" s="112">
        <v>42755</v>
      </c>
      <c r="C18" s="112">
        <v>42755</v>
      </c>
      <c r="D18" s="112">
        <v>42755</v>
      </c>
      <c r="E18" s="60">
        <v>1</v>
      </c>
      <c r="F18" s="60">
        <v>10</v>
      </c>
      <c r="G18" s="60">
        <v>1</v>
      </c>
      <c r="H18" s="60">
        <v>1</v>
      </c>
      <c r="I18" s="60">
        <v>1</v>
      </c>
      <c r="J18" s="60">
        <v>1</v>
      </c>
      <c r="K18" s="60">
        <f t="shared" si="1"/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8</v>
      </c>
      <c r="F20" s="129"/>
      <c r="G20" s="61">
        <f>APP_T6+OTROS_T6</f>
        <v>8</v>
      </c>
      <c r="H20" s="61">
        <f>APP_T7+OTROS_T7</f>
        <v>8</v>
      </c>
      <c r="I20" s="61">
        <f>APP_T8+OTROS_T8</f>
        <v>8</v>
      </c>
      <c r="J20" s="61">
        <f>APP_T9+OTROS_T9</f>
        <v>8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4</v>
      </c>
      <c r="T3" s="18"/>
      <c r="U3" s="18">
        <f>APP_T6</f>
        <v>4</v>
      </c>
      <c r="V3" s="18">
        <f>APP_T7</f>
        <v>4</v>
      </c>
      <c r="W3">
        <f>APP_T8</f>
        <v>4</v>
      </c>
      <c r="X3">
        <f>APP_T9</f>
        <v>4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4</v>
      </c>
      <c r="T4" s="18"/>
      <c r="U4" s="18">
        <f>OTROS_T6</f>
        <v>4</v>
      </c>
      <c r="V4" s="18">
        <f>OTROS_T7</f>
        <v>4</v>
      </c>
      <c r="W4">
        <f>OTROS_T8</f>
        <v>4</v>
      </c>
      <c r="X4">
        <f>OTROS_T9</f>
        <v>4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8</v>
      </c>
      <c r="T5" s="18"/>
      <c r="U5" s="18">
        <f>TOTAL_ODF_T6</f>
        <v>8</v>
      </c>
      <c r="V5" s="18">
        <f>TOTAL_ODF_T7</f>
        <v>8</v>
      </c>
      <c r="W5" s="18">
        <f>TOTAL_ODF_T8</f>
        <v>8</v>
      </c>
      <c r="X5" s="18">
        <f>TOTAL_ODF_T9</f>
        <v>8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Diseño</cp:lastModifiedBy>
  <cp:lastPrinted>2017-02-04T00:56:20Z</cp:lastPrinted>
  <dcterms:created xsi:type="dcterms:W3CDTF">2017-01-19T17:59:06Z</dcterms:created>
  <dcterms:modified xsi:type="dcterms:W3CDTF">2019-05-06T21:14:31Z</dcterms:modified>
</cp:coreProperties>
</file>